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3" i="1"/>
  <c r="C24" i="1"/>
  <c r="F45" i="1"/>
  <c r="B45" i="1"/>
  <c r="B26" i="1"/>
  <c r="D56" i="1" l="1"/>
  <c r="E56" i="1" s="1"/>
  <c r="G56" i="1" s="1"/>
  <c r="C56" i="1"/>
  <c r="D55" i="1"/>
  <c r="E55" i="1" s="1"/>
  <c r="G55" i="1" s="1"/>
  <c r="C55" i="1"/>
  <c r="D54" i="1"/>
  <c r="E54" i="1" s="1"/>
  <c r="G54" i="1" s="1"/>
  <c r="C54" i="1"/>
  <c r="D53" i="1"/>
  <c r="E53" i="1" s="1"/>
  <c r="G53" i="1" s="1"/>
  <c r="C53" i="1"/>
  <c r="D52" i="1"/>
  <c r="E52" i="1" s="1"/>
  <c r="G52" i="1" s="1"/>
  <c r="C52" i="1"/>
  <c r="C51" i="1"/>
  <c r="D51" i="1" s="1"/>
  <c r="E51" i="1" s="1"/>
  <c r="G51" i="1" s="1"/>
  <c r="C50" i="1"/>
  <c r="D50" i="1" s="1"/>
  <c r="E50" i="1" s="1"/>
  <c r="G50" i="1" s="1"/>
  <c r="C49" i="1"/>
  <c r="D49" i="1" s="1"/>
  <c r="E49" i="1" s="1"/>
  <c r="G49" i="1" s="1"/>
  <c r="C48" i="1"/>
  <c r="D48" i="1" s="1"/>
  <c r="E48" i="1" s="1"/>
  <c r="G48" i="1" s="1"/>
  <c r="C47" i="1"/>
  <c r="D47" i="1" s="1"/>
  <c r="E47" i="1" s="1"/>
  <c r="G47" i="1" s="1"/>
  <c r="C46" i="1"/>
  <c r="D46" i="1" s="1"/>
  <c r="E46" i="1" s="1"/>
  <c r="G46" i="1" s="1"/>
  <c r="C45" i="1"/>
  <c r="D45" i="1" s="1"/>
  <c r="E45" i="1" s="1"/>
  <c r="C40" i="1"/>
  <c r="C37" i="1"/>
  <c r="D37" i="1" s="1"/>
  <c r="E37" i="1" s="1"/>
  <c r="G37" i="1" s="1"/>
  <c r="C36" i="1"/>
  <c r="D36" i="1" s="1"/>
  <c r="E36" i="1" s="1"/>
  <c r="G36" i="1" s="1"/>
  <c r="C35" i="1"/>
  <c r="D35" i="1" s="1"/>
  <c r="E35" i="1" s="1"/>
  <c r="G35" i="1" s="1"/>
  <c r="C34" i="1"/>
  <c r="D34" i="1" s="1"/>
  <c r="E34" i="1" s="1"/>
  <c r="G34" i="1" s="1"/>
  <c r="C33" i="1"/>
  <c r="D33" i="1" s="1"/>
  <c r="E33" i="1" s="1"/>
  <c r="G33" i="1" s="1"/>
  <c r="D32" i="1"/>
  <c r="E32" i="1" s="1"/>
  <c r="G32" i="1" s="1"/>
  <c r="C31" i="1"/>
  <c r="D31" i="1" s="1"/>
  <c r="E31" i="1" s="1"/>
  <c r="G31" i="1" s="1"/>
  <c r="C30" i="1"/>
  <c r="D30" i="1" s="1"/>
  <c r="E30" i="1" s="1"/>
  <c r="G30" i="1" s="1"/>
  <c r="C29" i="1"/>
  <c r="D29" i="1" s="1"/>
  <c r="E29" i="1" s="1"/>
  <c r="G29" i="1" s="1"/>
  <c r="C28" i="1"/>
  <c r="D28" i="1" s="1"/>
  <c r="E28" i="1" s="1"/>
  <c r="G28" i="1" s="1"/>
  <c r="C27" i="1"/>
  <c r="D27" i="1" s="1"/>
  <c r="E27" i="1" s="1"/>
  <c r="G27" i="1" s="1"/>
  <c r="C26" i="1"/>
  <c r="D26" i="1" s="1"/>
  <c r="E26" i="1" s="1"/>
  <c r="C21" i="1"/>
  <c r="D18" i="1"/>
  <c r="F18" i="1" s="1"/>
  <c r="D17" i="1"/>
  <c r="F17" i="1" s="1"/>
  <c r="D16" i="1"/>
  <c r="F16" i="1" s="1"/>
  <c r="D15" i="1"/>
  <c r="F15" i="1" s="1"/>
  <c r="D14" i="1"/>
  <c r="F14" i="1" s="1"/>
  <c r="D13" i="1"/>
  <c r="E13" i="1" s="1"/>
  <c r="G13" i="1" s="1"/>
  <c r="D12" i="1"/>
  <c r="E12" i="1" s="1"/>
  <c r="G12" i="1" s="1"/>
  <c r="D11" i="1"/>
  <c r="E11" i="1" s="1"/>
  <c r="G11" i="1" s="1"/>
  <c r="D10" i="1"/>
  <c r="E10" i="1" s="1"/>
  <c r="G10" i="1" s="1"/>
  <c r="D9" i="1"/>
  <c r="E9" i="1" s="1"/>
  <c r="G9" i="1" s="1"/>
  <c r="D8" i="1"/>
  <c r="E8" i="1" s="1"/>
  <c r="G8" i="1" s="1"/>
  <c r="D7" i="1"/>
  <c r="E7" i="1" s="1"/>
  <c r="G7" i="1" s="1"/>
  <c r="G45" i="1" l="1"/>
  <c r="C42" i="1" s="1"/>
  <c r="G26" i="1"/>
  <c r="C23" i="1" s="1"/>
  <c r="E14" i="1"/>
  <c r="G14" i="1" s="1"/>
  <c r="E15" i="1"/>
  <c r="G15" i="1" s="1"/>
  <c r="E16" i="1"/>
  <c r="G16" i="1" s="1"/>
  <c r="E17" i="1"/>
  <c r="G17" i="1" s="1"/>
  <c r="E18" i="1"/>
  <c r="G18" i="1" s="1"/>
  <c r="C4" i="1" l="1"/>
  <c r="B57" i="1" s="1"/>
</calcChain>
</file>

<file path=xl/sharedStrings.xml><?xml version="1.0" encoding="utf-8"?>
<sst xmlns="http://schemas.openxmlformats.org/spreadsheetml/2006/main" count="104" uniqueCount="56">
  <si>
    <t>Автомобильные дороги рассчитанные на осевую нагрузку 6 тонн/ось</t>
  </si>
  <si>
    <t xml:space="preserve">Пр = [ Рпм + ( Рпом1 +...+ Рпомi )] х S х </t>
  </si>
  <si>
    <t>ШАГ 1:</t>
  </si>
  <si>
    <t>S</t>
  </si>
  <si>
    <t>Расстояние</t>
  </si>
  <si>
    <t xml:space="preserve">В столбцах «Допуск» (Выделены жёлтым цветом) указать допустимые нагрузки для Вашего транспортного средства </t>
  </si>
  <si>
    <t>Пр</t>
  </si>
  <si>
    <t>(автопоезда) для каждого типа дороги в соответствии с постановлением Правительства РФ от 21.12.2020 г. № 2200.</t>
  </si>
  <si>
    <t>N</t>
  </si>
  <si>
    <t>Количество перевозок</t>
  </si>
  <si>
    <t>Допуск</t>
  </si>
  <si>
    <t>Факт</t>
  </si>
  <si>
    <t>Превыш</t>
  </si>
  <si>
    <t>%</t>
  </si>
  <si>
    <t>Тариф &lt;60%</t>
  </si>
  <si>
    <t>Тариф &gt;60%</t>
  </si>
  <si>
    <t>ШАГ 2:</t>
  </si>
  <si>
    <t xml:space="preserve">Рпм </t>
  </si>
  <si>
    <t>В столбцах «Факт» (Выделены фиолетовым цветом) указать фактические нагрузки Вашего транспортного средства (автопоезда)</t>
  </si>
  <si>
    <t>Рпом1</t>
  </si>
  <si>
    <t>Рпом2</t>
  </si>
  <si>
    <t>ШАГ 3:</t>
  </si>
  <si>
    <t>Рпом3</t>
  </si>
  <si>
    <t xml:space="preserve">В строках «Расстояние» (Выделены зелёным цветом) вносить планируемые расстояния по автомобильным дорогам, рассчитанным на осевую нагрузку </t>
  </si>
  <si>
    <t>Рпом4</t>
  </si>
  <si>
    <t xml:space="preserve">6 тонн/ось, 10 тонн/ось и 11,5 тонн/ось. Для того, чтобы определить на какую нагрузку рассчитаны те или иные дороги, следует на сайте Правительства </t>
  </si>
  <si>
    <t>Рпом5</t>
  </si>
  <si>
    <t xml:space="preserve">Приморского края страничке Министерства транспорта и дорожного хозяйства, в разделе «Документы» зайти в список «Нормативно-правовые документы» </t>
  </si>
  <si>
    <t>Рпом6</t>
  </si>
  <si>
    <t xml:space="preserve">и скачать pdf файл «Перечень автомобильных дорог общего пользования регионального или межмуниципального значения Приморского края, </t>
  </si>
  <si>
    <t>Рпом7</t>
  </si>
  <si>
    <t>проектирование, строительство и реконструкция которых осуществлялись под нормативную осевую нагрузку 6 тонн/ось, 10 тонн/ось, 11,5 тонн/ось».</t>
  </si>
  <si>
    <t>Рпом8</t>
  </si>
  <si>
    <t>Рпом9</t>
  </si>
  <si>
    <t>ШАГ 4:</t>
  </si>
  <si>
    <t>Рпом10</t>
  </si>
  <si>
    <t>В строках «Количество перевозок» (Выделены красным цветом) вносить планируемое число поездок.</t>
  </si>
  <si>
    <t>Рпом11</t>
  </si>
  <si>
    <t>ШАГ 5:</t>
  </si>
  <si>
    <t>Автомобильные дороги рассчитанные на осевую нагрузку 10 тонн/ось</t>
  </si>
  <si>
    <t xml:space="preserve">В столбцах «%» (Выделены синим цветом) автоматически рассчитывается процент превышения допустимых нагрузок. На основании превышенных процентов </t>
  </si>
  <si>
    <t xml:space="preserve">и в соответствии с постановлением Администрации Приморского края от 14.01.2010 г. № 4-па, в столбцах «Тариф &lt;60%» (Выделены оранжевым цветом) </t>
  </si>
  <si>
    <t>вписывается размер вреда предусмотренный для превышенного процента.</t>
  </si>
  <si>
    <t>В случае, если процент превышения допустимых нагрузок 60% и выше, формула автоматически рассчитает размер вреда в соответствии с методикой расчёта.</t>
  </si>
  <si>
    <t>Последние изменения в 4-па:</t>
  </si>
  <si>
    <t>http://publication.pravo.gov.ru/Document/View/2501202009020009?index=0&amp;rangeSize=1 )</t>
  </si>
  <si>
    <t>ИТОГ:</t>
  </si>
  <si>
    <t>После того как будут внесены все необходимые данные, для каждого типа дороги, внизу в графе «ВСЕГО» (Выделена голубым цветом) будет указана конечная сумма возмещения вреда.</t>
  </si>
  <si>
    <t>ПРИМЕЧАНИЕ:</t>
  </si>
  <si>
    <t xml:space="preserve">Ттг=2.08 – Базовый компенсационный индекс текущего года. В соответствии с Постановлением Правительства РФ от 31.01.2020 г. № 67-пп рассчитывается </t>
  </si>
  <si>
    <t xml:space="preserve">как произведение базового компенсационного индекса предыдущего года и индекса-дефлятора инвестиций в основной капитал за счёт всех источников </t>
  </si>
  <si>
    <t>финансирования на год планирования.</t>
  </si>
  <si>
    <t>Строки Pпм – полная масса транспортного средства</t>
  </si>
  <si>
    <t>Строки Рпомi – нагрузки на оси транспортного средства (i номер оси)</t>
  </si>
  <si>
    <t>Автомобильные дороги рассчитанные на осевую нагрузку 11,5 тонн/ось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</si>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</sst>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9478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2" fontId="2" fillId="0" borderId="0" xfId="0" applyNumberFormat="1" applyFont="1" applyFill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7" fillId="0" borderId="0" xfId="0" applyFont="1" applyFill="1"/>
    <xf numFmtId="2" fontId="2" fillId="0" borderId="0" xfId="0" applyNumberFormat="1" applyFont="1" applyFill="1"/>
    <xf numFmtId="49" fontId="2" fillId="0" borderId="0" xfId="0" applyNumberFormat="1" applyFont="1" applyFill="1"/>
    <xf numFmtId="0" fontId="8" fillId="5" borderId="0" xfId="0" applyFont="1" applyFill="1"/>
    <xf numFmtId="2" fontId="8" fillId="5" borderId="0" xfId="0" applyNumberFormat="1" applyFont="1" applyFill="1"/>
    <xf numFmtId="1" fontId="3" fillId="0" borderId="0" xfId="0" applyNumberFormat="1" applyFont="1" applyFill="1"/>
    <xf numFmtId="165" fontId="2" fillId="0" borderId="0" xfId="0" applyNumberFormat="1" applyFont="1" applyFill="1"/>
    <xf numFmtId="0" fontId="3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1" applyNumberForma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94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Document/View/2501202009020009?index=0&amp;rangeSize=1%2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115" zoomScaleNormal="115" workbookViewId="0">
      <selection activeCell="B58" sqref="B58"/>
    </sheetView>
  </sheetViews>
  <sheetFormatPr defaultRowHeight="15" x14ac:dyDescent="0.25"/>
  <cols>
    <col min="2" max="2" width="20" bestFit="1" customWidth="1"/>
    <col min="3" max="3" width="10" customWidth="1"/>
    <col min="6" max="7" width="11.42578125" bestFit="1" customWidth="1"/>
  </cols>
  <sheetData>
    <row r="1" spans="1:17" ht="18.75" x14ac:dyDescent="0.25">
      <c r="A1" s="38" t="s">
        <v>0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2" t="s">
        <v>1</v>
      </c>
      <c r="B2" s="3"/>
      <c r="C2" s="4">
        <v>2.08</v>
      </c>
      <c r="D2" s="5"/>
      <c r="E2" s="6"/>
      <c r="F2" s="39"/>
      <c r="G2" s="39"/>
      <c r="H2" s="1"/>
      <c r="I2" s="7" t="s">
        <v>2</v>
      </c>
      <c r="J2" s="1"/>
      <c r="K2" s="1"/>
      <c r="L2" s="1"/>
      <c r="M2" s="1"/>
      <c r="N2" s="1"/>
      <c r="O2" s="1"/>
      <c r="P2" s="1"/>
      <c r="Q2" s="1"/>
    </row>
    <row r="3" spans="1:17" x14ac:dyDescent="0.25">
      <c r="A3" s="3" t="s">
        <v>3</v>
      </c>
      <c r="B3" s="8" t="s">
        <v>4</v>
      </c>
      <c r="C3" s="9">
        <v>5</v>
      </c>
      <c r="D3" s="1"/>
      <c r="E3" s="1"/>
      <c r="F3" s="10"/>
      <c r="G3" s="11"/>
      <c r="H3" s="1"/>
      <c r="I3" s="12" t="s">
        <v>5</v>
      </c>
      <c r="J3" s="1"/>
      <c r="K3" s="1"/>
      <c r="L3" s="1"/>
      <c r="M3" s="1"/>
      <c r="N3" s="1"/>
      <c r="O3" s="1"/>
      <c r="P3" s="1"/>
      <c r="Q3" s="1"/>
    </row>
    <row r="4" spans="1:17" x14ac:dyDescent="0.25">
      <c r="A4" s="2" t="s">
        <v>6</v>
      </c>
      <c r="B4" s="1"/>
      <c r="C4" s="13">
        <f>ROUND(((IF(E7&lt;60,IF(E7&lt;=15,F7*0.4,F7),G7))+(IF(E8&lt;60,F8,G8))+(IF(E9&lt;60,F9,G9))+(IF(E10&lt;60,F10,G10))+(IF(E11&lt;60,F11,G11))+(IF(E12&lt;60,F12,G12))+(IF(E13&lt;60,F13,G13))+(IF(E14&lt;60,F14,G14))+(IF(E15&lt;60,F15,G15))+(IF(E16&lt;60,F16,G16))+(IF(E17&lt;60,F17,G17))+(IF(E18&lt;60,F18,G18)))*C3/100*C5*C2,2)</f>
        <v>13803.92</v>
      </c>
      <c r="D4" s="1"/>
      <c r="E4" s="1"/>
      <c r="F4" s="10"/>
      <c r="G4" s="11"/>
      <c r="H4" s="1"/>
      <c r="I4" s="12" t="s">
        <v>7</v>
      </c>
      <c r="J4" s="1"/>
      <c r="K4" s="1"/>
      <c r="L4" s="1"/>
      <c r="M4" s="1"/>
      <c r="N4" s="1"/>
      <c r="O4" s="1"/>
      <c r="P4" s="1"/>
      <c r="Q4" s="1"/>
    </row>
    <row r="5" spans="1:17" x14ac:dyDescent="0.25">
      <c r="A5" s="3" t="s">
        <v>8</v>
      </c>
      <c r="B5" s="14" t="s">
        <v>9</v>
      </c>
      <c r="C5" s="15">
        <v>1</v>
      </c>
      <c r="D5" s="1"/>
      <c r="E5" s="1"/>
      <c r="F5" s="1"/>
      <c r="G5" s="1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.75" x14ac:dyDescent="0.3">
      <c r="A6" s="1"/>
      <c r="B6" s="16" t="s">
        <v>10</v>
      </c>
      <c r="C6" s="35" t="s">
        <v>11</v>
      </c>
      <c r="D6" s="4" t="s">
        <v>12</v>
      </c>
      <c r="E6" s="31" t="s">
        <v>13</v>
      </c>
      <c r="F6" s="33" t="s">
        <v>14</v>
      </c>
      <c r="G6" s="4" t="s">
        <v>15</v>
      </c>
      <c r="H6" s="1"/>
      <c r="I6" s="7" t="s">
        <v>16</v>
      </c>
      <c r="J6" s="1"/>
      <c r="K6" s="1"/>
      <c r="L6" s="1"/>
      <c r="M6" s="1"/>
      <c r="N6" s="1"/>
      <c r="O6" s="1"/>
      <c r="P6" s="1"/>
      <c r="Q6" s="1"/>
    </row>
    <row r="7" spans="1:17" x14ac:dyDescent="0.25">
      <c r="A7" s="2" t="s">
        <v>17</v>
      </c>
      <c r="B7" s="17">
        <v>44</v>
      </c>
      <c r="C7" s="36">
        <v>45</v>
      </c>
      <c r="D7" s="13">
        <f t="shared" ref="D7:D16" si="0">IF(B7&lt;C7,C7-B7,0)</f>
        <v>1</v>
      </c>
      <c r="E7" s="32">
        <f t="shared" ref="E7:E16" si="1">D7/B7*100</f>
        <v>2.2727272727272729</v>
      </c>
      <c r="F7" s="34">
        <v>5220</v>
      </c>
      <c r="G7" s="18">
        <f>IF(E7&gt;=60,IF(E7&gt;2,1.35*0.508*(7365*(1+0.01675*E7)),0),0)</f>
        <v>0</v>
      </c>
      <c r="H7" s="18"/>
      <c r="I7" s="12" t="s">
        <v>18</v>
      </c>
      <c r="J7" s="1"/>
      <c r="K7" s="1"/>
      <c r="L7" s="1"/>
      <c r="M7" s="1"/>
      <c r="N7" s="1"/>
      <c r="O7" s="1"/>
      <c r="P7" s="1"/>
      <c r="Q7" s="1"/>
    </row>
    <row r="8" spans="1:17" x14ac:dyDescent="0.25">
      <c r="A8" s="3" t="s">
        <v>19</v>
      </c>
      <c r="B8" s="17">
        <v>5.5</v>
      </c>
      <c r="C8" s="37">
        <v>7.5</v>
      </c>
      <c r="D8" s="13">
        <f t="shared" si="0"/>
        <v>2</v>
      </c>
      <c r="E8" s="32">
        <f t="shared" si="1"/>
        <v>36.363636363636367</v>
      </c>
      <c r="F8" s="34">
        <v>15733</v>
      </c>
      <c r="G8" s="13">
        <f t="shared" ref="G8:G18" si="2">IF(E8&gt;=60,IF(D8&gt;0,2.14*1.35*0.35*8500*(1+(0.2*(POWER(D8,1.92))*(7.3/6-0.27))),0),0)</f>
        <v>0</v>
      </c>
      <c r="H8" s="1"/>
      <c r="I8" s="19"/>
      <c r="J8" s="1"/>
      <c r="K8" s="1"/>
      <c r="L8" s="1"/>
      <c r="M8" s="1"/>
      <c r="N8" s="1"/>
      <c r="O8" s="1"/>
      <c r="P8" s="1"/>
      <c r="Q8" s="1"/>
    </row>
    <row r="9" spans="1:17" ht="18.75" x14ac:dyDescent="0.3">
      <c r="A9" s="3" t="s">
        <v>20</v>
      </c>
      <c r="B9" s="17">
        <v>5.5</v>
      </c>
      <c r="C9" s="37">
        <v>8</v>
      </c>
      <c r="D9" s="13">
        <f t="shared" si="0"/>
        <v>2.5</v>
      </c>
      <c r="E9" s="32">
        <f t="shared" si="1"/>
        <v>45.454545454545453</v>
      </c>
      <c r="F9" s="34">
        <v>19551</v>
      </c>
      <c r="G9" s="13">
        <f t="shared" si="2"/>
        <v>0</v>
      </c>
      <c r="H9" s="1"/>
      <c r="I9" s="7" t="s">
        <v>21</v>
      </c>
      <c r="J9" s="1"/>
      <c r="K9" s="1"/>
      <c r="L9" s="1"/>
      <c r="M9" s="1"/>
      <c r="N9" s="1"/>
      <c r="O9" s="1"/>
      <c r="P9" s="1"/>
      <c r="Q9" s="1"/>
    </row>
    <row r="10" spans="1:17" x14ac:dyDescent="0.25">
      <c r="A10" s="3" t="s">
        <v>22</v>
      </c>
      <c r="B10" s="17">
        <v>5.5</v>
      </c>
      <c r="C10" s="37">
        <v>8</v>
      </c>
      <c r="D10" s="13">
        <f t="shared" si="0"/>
        <v>2.5</v>
      </c>
      <c r="E10" s="32">
        <f t="shared" si="1"/>
        <v>45.454545454545453</v>
      </c>
      <c r="F10" s="34">
        <v>19551</v>
      </c>
      <c r="G10" s="13">
        <f t="shared" si="2"/>
        <v>0</v>
      </c>
      <c r="H10" s="1"/>
      <c r="I10" s="12" t="s">
        <v>23</v>
      </c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24</v>
      </c>
      <c r="B11" s="17">
        <v>5</v>
      </c>
      <c r="C11" s="37">
        <v>7.8</v>
      </c>
      <c r="D11" s="13">
        <f t="shared" si="0"/>
        <v>2.8</v>
      </c>
      <c r="E11" s="32">
        <f t="shared" si="1"/>
        <v>55.999999999999993</v>
      </c>
      <c r="F11" s="34">
        <v>25269</v>
      </c>
      <c r="G11" s="13">
        <f t="shared" si="2"/>
        <v>0</v>
      </c>
      <c r="H11" s="1"/>
      <c r="I11" s="12" t="s">
        <v>25</v>
      </c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3" t="s">
        <v>26</v>
      </c>
      <c r="B12" s="17">
        <v>5</v>
      </c>
      <c r="C12" s="37">
        <v>7.8</v>
      </c>
      <c r="D12" s="13">
        <f t="shared" si="0"/>
        <v>2.8</v>
      </c>
      <c r="E12" s="32">
        <f t="shared" si="1"/>
        <v>55.999999999999993</v>
      </c>
      <c r="F12" s="34">
        <v>25269</v>
      </c>
      <c r="G12" s="13">
        <f t="shared" si="2"/>
        <v>0</v>
      </c>
      <c r="H12" s="1"/>
      <c r="I12" s="12" t="s">
        <v>27</v>
      </c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3" t="s">
        <v>28</v>
      </c>
      <c r="B13" s="17">
        <v>5</v>
      </c>
      <c r="C13" s="37">
        <v>7.8</v>
      </c>
      <c r="D13" s="13">
        <f t="shared" si="0"/>
        <v>2.8</v>
      </c>
      <c r="E13" s="32">
        <f t="shared" si="1"/>
        <v>55.999999999999993</v>
      </c>
      <c r="F13" s="34">
        <v>25269</v>
      </c>
      <c r="G13" s="13">
        <f t="shared" si="2"/>
        <v>0</v>
      </c>
      <c r="H13" s="1"/>
      <c r="I13" s="12" t="s">
        <v>29</v>
      </c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3" t="s">
        <v>30</v>
      </c>
      <c r="B14" s="17">
        <v>1</v>
      </c>
      <c r="C14" s="37">
        <v>0</v>
      </c>
      <c r="D14" s="13">
        <f t="shared" si="0"/>
        <v>0</v>
      </c>
      <c r="E14" s="32">
        <f t="shared" si="1"/>
        <v>0</v>
      </c>
      <c r="F14" s="34">
        <f>IF(D14&gt;0,2.14*1.35*0.35*8500*(1+(0.2*(POWER(D14,1.92))*(7.3/6-0.27))),0)</f>
        <v>0</v>
      </c>
      <c r="G14" s="13">
        <f t="shared" si="2"/>
        <v>0</v>
      </c>
      <c r="H14" s="1"/>
      <c r="I14" s="12" t="s">
        <v>31</v>
      </c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3" t="s">
        <v>32</v>
      </c>
      <c r="B15" s="17">
        <v>1</v>
      </c>
      <c r="C15" s="37">
        <v>0</v>
      </c>
      <c r="D15" s="13">
        <f t="shared" si="0"/>
        <v>0</v>
      </c>
      <c r="E15" s="32">
        <f t="shared" si="1"/>
        <v>0</v>
      </c>
      <c r="F15" s="34">
        <f>IF(D15&gt;0,2.14*1.35*0.35*8500*(1+(0.2*(POWER(D15,1.92))*(7.3/6-0.27))),0)</f>
        <v>0</v>
      </c>
      <c r="G15" s="13">
        <f t="shared" si="2"/>
        <v>0</v>
      </c>
      <c r="H15" s="1"/>
      <c r="I15" s="20"/>
      <c r="J15" s="1"/>
      <c r="K15" s="1"/>
      <c r="L15" s="1"/>
      <c r="M15" s="1"/>
      <c r="N15" s="1"/>
      <c r="O15" s="1"/>
      <c r="P15" s="1"/>
      <c r="Q15" s="1"/>
    </row>
    <row r="16" spans="1:17" ht="18.75" x14ac:dyDescent="0.3">
      <c r="A16" s="3" t="s">
        <v>33</v>
      </c>
      <c r="B16" s="17">
        <v>1</v>
      </c>
      <c r="C16" s="37">
        <v>0</v>
      </c>
      <c r="D16" s="13">
        <f t="shared" si="0"/>
        <v>0</v>
      </c>
      <c r="E16" s="32">
        <f t="shared" si="1"/>
        <v>0</v>
      </c>
      <c r="F16" s="34">
        <f>IF(D16&gt;0,2.14*1.35*0.35*8500*(1+(0.2*(POWER(D16,1.92))*(7.3/6-0.27))),0)</f>
        <v>0</v>
      </c>
      <c r="G16" s="13">
        <f t="shared" si="2"/>
        <v>0</v>
      </c>
      <c r="H16" s="1"/>
      <c r="I16" s="7" t="s">
        <v>34</v>
      </c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" t="s">
        <v>35</v>
      </c>
      <c r="B17" s="17">
        <v>1</v>
      </c>
      <c r="C17" s="37">
        <v>0</v>
      </c>
      <c r="D17" s="13">
        <f>IF(B17&lt;C17,C17-B17,0)</f>
        <v>0</v>
      </c>
      <c r="E17" s="32">
        <f>D17/B17*100</f>
        <v>0</v>
      </c>
      <c r="F17" s="34">
        <f>IF(D17&gt;0,2.14*1.35*0.35*8500*(1+(0.2*(POWER(D17,1.92))*(7.3/6-0.27))),0)</f>
        <v>0</v>
      </c>
      <c r="G17" s="13">
        <f t="shared" si="2"/>
        <v>0</v>
      </c>
      <c r="H17" s="1"/>
      <c r="I17" s="12" t="s">
        <v>36</v>
      </c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3" t="s">
        <v>37</v>
      </c>
      <c r="B18" s="17">
        <v>1</v>
      </c>
      <c r="C18" s="37">
        <v>0</v>
      </c>
      <c r="D18" s="13">
        <f>IF(B18&lt;C18,C18-B18,0)</f>
        <v>0</v>
      </c>
      <c r="E18" s="32">
        <f>D18/B18*100</f>
        <v>0</v>
      </c>
      <c r="F18" s="34">
        <f>IF(D18&gt;0,2.14*1.35*0.35*8500*(1+(0.2*(POWER(D18,1.92))*(7.3/6-0.27))),0)</f>
        <v>0</v>
      </c>
      <c r="G18" s="13">
        <f t="shared" si="2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3">
      <c r="A19" s="3"/>
      <c r="B19" s="21"/>
      <c r="C19" s="22"/>
      <c r="D19" s="23"/>
      <c r="E19" s="23"/>
      <c r="F19" s="13"/>
      <c r="G19" s="1"/>
      <c r="H19" s="1"/>
      <c r="I19" s="7" t="s">
        <v>38</v>
      </c>
      <c r="J19" s="1"/>
      <c r="K19" s="1"/>
      <c r="L19" s="1"/>
      <c r="M19" s="1"/>
      <c r="N19" s="1"/>
      <c r="O19" s="1"/>
      <c r="P19" s="1"/>
      <c r="Q19" s="1"/>
    </row>
    <row r="20" spans="1:17" ht="18.75" x14ac:dyDescent="0.25">
      <c r="A20" s="38" t="s">
        <v>39</v>
      </c>
      <c r="B20" s="38"/>
      <c r="C20" s="38"/>
      <c r="D20" s="38"/>
      <c r="E20" s="38"/>
      <c r="F20" s="38"/>
      <c r="G20" s="38"/>
      <c r="H20" s="1"/>
      <c r="I20" s="12" t="s">
        <v>40</v>
      </c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2" t="s">
        <v>1</v>
      </c>
      <c r="B21" s="3"/>
      <c r="C21" s="4">
        <f>C2</f>
        <v>2.08</v>
      </c>
      <c r="D21" s="5"/>
      <c r="E21" s="21"/>
      <c r="F21" s="24"/>
      <c r="G21" s="11"/>
      <c r="H21" s="1"/>
      <c r="I21" s="12" t="s">
        <v>41</v>
      </c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3" t="s">
        <v>3</v>
      </c>
      <c r="B22" s="8" t="s">
        <v>4</v>
      </c>
      <c r="C22" s="9">
        <v>10</v>
      </c>
      <c r="D22" s="1"/>
      <c r="E22" s="1"/>
      <c r="F22" s="10"/>
      <c r="G22" s="11"/>
      <c r="H22" s="1"/>
      <c r="I22" s="12" t="s">
        <v>42</v>
      </c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2" t="s">
        <v>6</v>
      </c>
      <c r="B23" s="1"/>
      <c r="C23" s="13">
        <f>ROUND(((IF(E26&lt;60,IF(E26&lt;=15,F26*0.4,F26),G26))+(IF(E27&lt;60,F27,G27))+(IF(E28&lt;60,F28,G28))+(IF(E29&lt;60,F29,G29))+(IF(E30&lt;60,F30,G30))+(IF(E31&lt;60,F31,G31))+(IF(E32&lt;60,F32,G32))+(IF(E33&lt;60,F33,G33))+(IF(E34&lt;60,F34,G34))+(IF(E35&lt;60,F35,G35))+(IF(E36&lt;60,F36,G36))+(IF(E37&lt;60,F37,G37)))*C22/100*C24*C21,2)</f>
        <v>1649.86</v>
      </c>
      <c r="D23" s="1"/>
      <c r="E23" s="25"/>
      <c r="F23" s="10"/>
      <c r="G23" s="11"/>
      <c r="H23" s="1"/>
      <c r="I23" s="12" t="s">
        <v>43</v>
      </c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3" t="s">
        <v>8</v>
      </c>
      <c r="B24" s="14" t="s">
        <v>9</v>
      </c>
      <c r="C24" s="15">
        <f>C5</f>
        <v>1</v>
      </c>
      <c r="D24" s="1"/>
      <c r="E24" s="1"/>
      <c r="F24" s="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6" t="s">
        <v>10</v>
      </c>
      <c r="C25" s="35" t="s">
        <v>11</v>
      </c>
      <c r="D25" s="4" t="s">
        <v>12</v>
      </c>
      <c r="E25" s="31" t="s">
        <v>13</v>
      </c>
      <c r="F25" s="33" t="s">
        <v>14</v>
      </c>
      <c r="G25" s="4" t="s">
        <v>15</v>
      </c>
      <c r="H25" s="1"/>
      <c r="I25" s="12" t="s">
        <v>44</v>
      </c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2" t="s">
        <v>17</v>
      </c>
      <c r="B26" s="17">
        <f>B7</f>
        <v>44</v>
      </c>
      <c r="C26" s="36">
        <f t="shared" ref="C26:C31" si="3">C7</f>
        <v>45</v>
      </c>
      <c r="D26" s="13">
        <f t="shared" ref="D26:D35" si="4">IF(B26&lt;C26,C26-B26,0)</f>
        <v>1</v>
      </c>
      <c r="E26" s="32">
        <f t="shared" ref="E26:E35" si="5">D26/B26*100</f>
        <v>2.2727272727272729</v>
      </c>
      <c r="F26" s="34">
        <v>5220</v>
      </c>
      <c r="G26" s="18">
        <f>IF(E26&gt;=60,IF(E26&gt;2,1.35*0.508*(7365*(1+0.01675*E26)),0),0)</f>
        <v>0</v>
      </c>
      <c r="H26" s="1"/>
      <c r="I26" s="40" t="s">
        <v>45</v>
      </c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3" t="s">
        <v>19</v>
      </c>
      <c r="B27" s="17">
        <v>9</v>
      </c>
      <c r="C27" s="37">
        <f t="shared" si="3"/>
        <v>7.5</v>
      </c>
      <c r="D27" s="13">
        <f t="shared" si="4"/>
        <v>0</v>
      </c>
      <c r="E27" s="32">
        <f t="shared" si="5"/>
        <v>0</v>
      </c>
      <c r="F27" s="34">
        <v>0</v>
      </c>
      <c r="G27" s="13">
        <f t="shared" ref="G27:G37" si="6">IF(E27&gt;=60,IF(D27&gt;0,2.14*1.35*0.35*1840*(1+(0.2*(POWER(D27,1.92))*(37.7/10-2.4))),0),0)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x14ac:dyDescent="0.3">
      <c r="A28" s="3" t="s">
        <v>20</v>
      </c>
      <c r="B28" s="17">
        <v>8</v>
      </c>
      <c r="C28" s="37">
        <f t="shared" si="3"/>
        <v>8</v>
      </c>
      <c r="D28" s="13">
        <f t="shared" si="4"/>
        <v>0</v>
      </c>
      <c r="E28" s="32">
        <f t="shared" si="5"/>
        <v>0</v>
      </c>
      <c r="F28" s="34">
        <v>0</v>
      </c>
      <c r="G28" s="13">
        <f t="shared" si="6"/>
        <v>0</v>
      </c>
      <c r="H28" s="1"/>
      <c r="I28" s="7" t="s">
        <v>46</v>
      </c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3" t="s">
        <v>22</v>
      </c>
      <c r="B29" s="17">
        <v>8</v>
      </c>
      <c r="C29" s="37">
        <f t="shared" si="3"/>
        <v>8</v>
      </c>
      <c r="D29" s="13">
        <f t="shared" si="4"/>
        <v>0</v>
      </c>
      <c r="E29" s="32">
        <f t="shared" si="5"/>
        <v>0</v>
      </c>
      <c r="F29" s="34">
        <v>0</v>
      </c>
      <c r="G29" s="13">
        <f t="shared" si="6"/>
        <v>0</v>
      </c>
      <c r="H29" s="1"/>
      <c r="I29" s="12" t="s">
        <v>47</v>
      </c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3" t="s">
        <v>24</v>
      </c>
      <c r="B30" s="17">
        <v>7.5</v>
      </c>
      <c r="C30" s="37">
        <f t="shared" si="3"/>
        <v>7.8</v>
      </c>
      <c r="D30" s="13">
        <f t="shared" si="4"/>
        <v>0.29999999999999982</v>
      </c>
      <c r="E30" s="32">
        <f t="shared" si="5"/>
        <v>3.9999999999999973</v>
      </c>
      <c r="F30" s="34">
        <v>1948</v>
      </c>
      <c r="G30" s="13">
        <f t="shared" si="6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x14ac:dyDescent="0.3">
      <c r="A31" s="3" t="s">
        <v>26</v>
      </c>
      <c r="B31" s="17">
        <v>7.5</v>
      </c>
      <c r="C31" s="37">
        <f t="shared" si="3"/>
        <v>7.8</v>
      </c>
      <c r="D31" s="13">
        <f t="shared" si="4"/>
        <v>0.29999999999999982</v>
      </c>
      <c r="E31" s="32">
        <f t="shared" si="5"/>
        <v>3.9999999999999973</v>
      </c>
      <c r="F31" s="34">
        <v>1948</v>
      </c>
      <c r="G31" s="13">
        <f t="shared" si="6"/>
        <v>0</v>
      </c>
      <c r="H31" s="1"/>
      <c r="I31" s="7" t="s">
        <v>48</v>
      </c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3" t="s">
        <v>28</v>
      </c>
      <c r="B32" s="17">
        <v>7.5</v>
      </c>
      <c r="C32" s="37">
        <f t="shared" ref="C32:C37" si="7">C13</f>
        <v>7.8</v>
      </c>
      <c r="D32" s="13">
        <f t="shared" si="4"/>
        <v>0.29999999999999982</v>
      </c>
      <c r="E32" s="32">
        <f t="shared" si="5"/>
        <v>3.9999999999999973</v>
      </c>
      <c r="F32" s="34">
        <v>1948</v>
      </c>
      <c r="G32" s="13">
        <f t="shared" si="6"/>
        <v>0</v>
      </c>
      <c r="H32" s="1"/>
      <c r="I32" s="12" t="s">
        <v>49</v>
      </c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3" t="s">
        <v>30</v>
      </c>
      <c r="B33" s="17">
        <v>1</v>
      </c>
      <c r="C33" s="37">
        <f t="shared" si="7"/>
        <v>0</v>
      </c>
      <c r="D33" s="13">
        <f t="shared" si="4"/>
        <v>0</v>
      </c>
      <c r="E33" s="32">
        <f t="shared" si="5"/>
        <v>0</v>
      </c>
      <c r="F33" s="34">
        <v>0</v>
      </c>
      <c r="G33" s="13">
        <f t="shared" si="6"/>
        <v>0</v>
      </c>
      <c r="H33" s="1"/>
      <c r="I33" s="12" t="s">
        <v>50</v>
      </c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3" t="s">
        <v>32</v>
      </c>
      <c r="B34" s="17">
        <v>1</v>
      </c>
      <c r="C34" s="37">
        <f t="shared" si="7"/>
        <v>0</v>
      </c>
      <c r="D34" s="13">
        <f t="shared" si="4"/>
        <v>0</v>
      </c>
      <c r="E34" s="32">
        <f t="shared" si="5"/>
        <v>0</v>
      </c>
      <c r="F34" s="34">
        <v>0</v>
      </c>
      <c r="G34" s="13">
        <f t="shared" si="6"/>
        <v>0</v>
      </c>
      <c r="H34" s="1"/>
      <c r="I34" s="12" t="s">
        <v>51</v>
      </c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3" t="s">
        <v>33</v>
      </c>
      <c r="B35" s="17">
        <v>1</v>
      </c>
      <c r="C35" s="37">
        <f t="shared" si="7"/>
        <v>0</v>
      </c>
      <c r="D35" s="13">
        <f t="shared" si="4"/>
        <v>0</v>
      </c>
      <c r="E35" s="32">
        <f t="shared" si="5"/>
        <v>0</v>
      </c>
      <c r="F35" s="34">
        <v>0</v>
      </c>
      <c r="G35" s="13">
        <f t="shared" si="6"/>
        <v>0</v>
      </c>
      <c r="H35" s="1"/>
      <c r="I35" s="12" t="s">
        <v>52</v>
      </c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3" t="s">
        <v>35</v>
      </c>
      <c r="B36" s="17">
        <v>1</v>
      </c>
      <c r="C36" s="37">
        <f t="shared" si="7"/>
        <v>0</v>
      </c>
      <c r="D36" s="13">
        <f>IF(B36&lt;C36,C36-B36,0)</f>
        <v>0</v>
      </c>
      <c r="E36" s="32">
        <f>D36/B36*100</f>
        <v>0</v>
      </c>
      <c r="F36" s="34">
        <v>0</v>
      </c>
      <c r="G36" s="13">
        <f t="shared" si="6"/>
        <v>0</v>
      </c>
      <c r="H36" s="1"/>
      <c r="I36" s="12" t="s">
        <v>53</v>
      </c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3" t="s">
        <v>37</v>
      </c>
      <c r="B37" s="17">
        <v>1</v>
      </c>
      <c r="C37" s="37">
        <f t="shared" si="7"/>
        <v>0</v>
      </c>
      <c r="D37" s="13">
        <f>IF(B37&lt;C37,C37-B37,0)</f>
        <v>0</v>
      </c>
      <c r="E37" s="32">
        <f>D37/B37*100</f>
        <v>0</v>
      </c>
      <c r="F37" s="34">
        <v>0</v>
      </c>
      <c r="G37" s="13">
        <f t="shared" si="6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3"/>
      <c r="B38" s="21"/>
      <c r="C38" s="22"/>
      <c r="D38" s="23"/>
      <c r="E38" s="2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x14ac:dyDescent="0.25">
      <c r="A39" s="38" t="s">
        <v>54</v>
      </c>
      <c r="B39" s="38"/>
      <c r="C39" s="38"/>
      <c r="D39" s="38"/>
      <c r="E39" s="38"/>
      <c r="F39" s="38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" t="s">
        <v>1</v>
      </c>
      <c r="B40" s="3"/>
      <c r="C40" s="4">
        <f>C2</f>
        <v>2.08</v>
      </c>
      <c r="D40" s="5"/>
      <c r="E40" s="21"/>
      <c r="F40" s="24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3" t="s">
        <v>3</v>
      </c>
      <c r="B41" s="8" t="s">
        <v>4</v>
      </c>
      <c r="C41" s="9">
        <v>15</v>
      </c>
      <c r="D41" s="1"/>
      <c r="E41" s="1"/>
      <c r="F41" s="10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" t="s">
        <v>6</v>
      </c>
      <c r="B42" s="1"/>
      <c r="C42" s="13">
        <f>ROUND(((IF(E45&lt;60,IF(E45&lt;=15,F45*0.4,F45),G45))+(IF(E46&lt;60,F46,G46))+(IF(E47&lt;60,F47,G47))+(IF(E48&lt;60,F48,G48))+(IF(E49&lt;60,F49,G49))+(IF(E50&lt;60,F50,G50))+(IF(E51&lt;60,F51,G51))+(IF(E52&lt;60,F52,G52))+(IF(E53&lt;60,F53,G53))+(IF(E54&lt;60,F54,G54))+(IF(E57&lt;60,F57,G57))+(IF(E58&lt;60,F58,G58)))*C41/100*C43*C40,2)</f>
        <v>651.46</v>
      </c>
      <c r="D42" s="1"/>
      <c r="E42" s="1"/>
      <c r="F42" s="10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3" t="s">
        <v>8</v>
      </c>
      <c r="B43" s="14" t="s">
        <v>9</v>
      </c>
      <c r="C43" s="15">
        <f>C5</f>
        <v>1</v>
      </c>
      <c r="D43" s="1"/>
      <c r="E43" s="1"/>
      <c r="F43" s="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6" t="s">
        <v>10</v>
      </c>
      <c r="C44" s="35" t="s">
        <v>11</v>
      </c>
      <c r="D44" s="4" t="s">
        <v>12</v>
      </c>
      <c r="E44" s="31" t="s">
        <v>13</v>
      </c>
      <c r="F44" s="33" t="s">
        <v>14</v>
      </c>
      <c r="G44" s="4" t="s">
        <v>15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" t="s">
        <v>17</v>
      </c>
      <c r="B45" s="17">
        <f>B7</f>
        <v>44</v>
      </c>
      <c r="C45" s="36">
        <f>C7</f>
        <v>45</v>
      </c>
      <c r="D45" s="13">
        <f t="shared" ref="D45:D56" si="8">IF(B45&lt;C45,C45-B45,0)</f>
        <v>1</v>
      </c>
      <c r="E45" s="32">
        <f t="shared" ref="E45:E56" si="9">D45/B45*100</f>
        <v>2.2727272727272729</v>
      </c>
      <c r="F45" s="34">
        <f>F7</f>
        <v>5220</v>
      </c>
      <c r="G45" s="18">
        <f>IF(E45&gt;=60,IF(E45&gt;2,1.35*0.508*(7365*(1+0.01675*E45)),0),0)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3" t="s">
        <v>19</v>
      </c>
      <c r="B46" s="17">
        <v>10.5</v>
      </c>
      <c r="C46" s="37">
        <f>C8</f>
        <v>7.5</v>
      </c>
      <c r="D46" s="13">
        <f t="shared" si="8"/>
        <v>0</v>
      </c>
      <c r="E46" s="32">
        <f t="shared" si="9"/>
        <v>0</v>
      </c>
      <c r="F46" s="34">
        <v>0</v>
      </c>
      <c r="G46" s="13">
        <f t="shared" ref="G46:G56" si="10">IF(E46&gt;=60,IF(D46&gt;0,2.14*1.35*0.35*840*(1+(0.2*(POWER(D46,1.92))*(39.5/11.5-2.7))),0),0)</f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3" t="s">
        <v>20</v>
      </c>
      <c r="B47" s="17">
        <v>9</v>
      </c>
      <c r="C47" s="37">
        <f t="shared" ref="C47:C54" si="11">C9</f>
        <v>8</v>
      </c>
      <c r="D47" s="13">
        <f t="shared" si="8"/>
        <v>0</v>
      </c>
      <c r="E47" s="32">
        <f t="shared" si="9"/>
        <v>0</v>
      </c>
      <c r="F47" s="34">
        <v>0</v>
      </c>
      <c r="G47" s="13">
        <f t="shared" si="10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3" t="s">
        <v>22</v>
      </c>
      <c r="B48" s="17">
        <v>9</v>
      </c>
      <c r="C48" s="37">
        <f t="shared" si="11"/>
        <v>8</v>
      </c>
      <c r="D48" s="13">
        <f t="shared" si="8"/>
        <v>0</v>
      </c>
      <c r="E48" s="32">
        <f t="shared" si="9"/>
        <v>0</v>
      </c>
      <c r="F48" s="34">
        <v>0</v>
      </c>
      <c r="G48" s="13">
        <f t="shared" si="10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3" t="s">
        <v>24</v>
      </c>
      <c r="B49" s="17">
        <v>8</v>
      </c>
      <c r="C49" s="37">
        <f t="shared" si="11"/>
        <v>7.8</v>
      </c>
      <c r="D49" s="13">
        <f t="shared" si="8"/>
        <v>0</v>
      </c>
      <c r="E49" s="32">
        <f t="shared" si="9"/>
        <v>0</v>
      </c>
      <c r="F49" s="34">
        <v>0</v>
      </c>
      <c r="G49" s="13">
        <f t="shared" si="1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" t="s">
        <v>26</v>
      </c>
      <c r="B50" s="17">
        <v>8</v>
      </c>
      <c r="C50" s="37">
        <f t="shared" si="11"/>
        <v>7.8</v>
      </c>
      <c r="D50" s="13">
        <f t="shared" si="8"/>
        <v>0</v>
      </c>
      <c r="E50" s="32">
        <f t="shared" si="9"/>
        <v>0</v>
      </c>
      <c r="F50" s="34">
        <v>0</v>
      </c>
      <c r="G50" s="13">
        <f t="shared" si="10"/>
        <v>0</v>
      </c>
      <c r="H50" s="1"/>
      <c r="I50" s="26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3" t="s">
        <v>28</v>
      </c>
      <c r="B51" s="17">
        <v>8</v>
      </c>
      <c r="C51" s="37">
        <f>C13</f>
        <v>7.8</v>
      </c>
      <c r="D51" s="13">
        <f t="shared" si="8"/>
        <v>0</v>
      </c>
      <c r="E51" s="32">
        <f t="shared" si="9"/>
        <v>0</v>
      </c>
      <c r="F51" s="34">
        <v>0</v>
      </c>
      <c r="G51" s="13">
        <f t="shared" si="1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3" t="s">
        <v>30</v>
      </c>
      <c r="B52" s="17">
        <v>1</v>
      </c>
      <c r="C52" s="37">
        <f t="shared" si="11"/>
        <v>0</v>
      </c>
      <c r="D52" s="13">
        <f t="shared" si="8"/>
        <v>0</v>
      </c>
      <c r="E52" s="32">
        <f t="shared" si="9"/>
        <v>0</v>
      </c>
      <c r="F52" s="34">
        <v>0</v>
      </c>
      <c r="G52" s="13">
        <f t="shared" si="10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" t="s">
        <v>32</v>
      </c>
      <c r="B53" s="17">
        <v>1</v>
      </c>
      <c r="C53" s="37">
        <f t="shared" si="11"/>
        <v>0</v>
      </c>
      <c r="D53" s="13">
        <f t="shared" si="8"/>
        <v>0</v>
      </c>
      <c r="E53" s="32">
        <f t="shared" si="9"/>
        <v>0</v>
      </c>
      <c r="F53" s="34">
        <v>0</v>
      </c>
      <c r="G53" s="13">
        <f t="shared" si="10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3" t="s">
        <v>33</v>
      </c>
      <c r="B54" s="17">
        <v>1</v>
      </c>
      <c r="C54" s="37">
        <f t="shared" si="11"/>
        <v>0</v>
      </c>
      <c r="D54" s="13">
        <f t="shared" si="8"/>
        <v>0</v>
      </c>
      <c r="E54" s="32">
        <f t="shared" si="9"/>
        <v>0</v>
      </c>
      <c r="F54" s="34">
        <v>0</v>
      </c>
      <c r="G54" s="13">
        <f t="shared" si="10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3" t="s">
        <v>35</v>
      </c>
      <c r="B55" s="17">
        <v>1</v>
      </c>
      <c r="C55" s="37">
        <f>C17</f>
        <v>0</v>
      </c>
      <c r="D55" s="13">
        <f t="shared" si="8"/>
        <v>0</v>
      </c>
      <c r="E55" s="32">
        <f t="shared" si="9"/>
        <v>0</v>
      </c>
      <c r="F55" s="34">
        <v>0</v>
      </c>
      <c r="G55" s="13">
        <f t="shared" si="10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3" t="s">
        <v>37</v>
      </c>
      <c r="B56" s="17">
        <v>1</v>
      </c>
      <c r="C56" s="37">
        <f>C18</f>
        <v>0</v>
      </c>
      <c r="D56" s="13">
        <f t="shared" si="8"/>
        <v>0</v>
      </c>
      <c r="E56" s="32">
        <f t="shared" si="9"/>
        <v>0</v>
      </c>
      <c r="F56" s="34">
        <v>0</v>
      </c>
      <c r="G56" s="13">
        <f t="shared" si="10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x14ac:dyDescent="0.25">
      <c r="A57" s="27" t="s">
        <v>55</v>
      </c>
      <c r="B57" s="28" t="str">
        <f>DOLLAR(C4+C23+C42,2)</f>
        <v>16 105,24 ₽</v>
      </c>
      <c r="C57" s="3"/>
      <c r="D57" s="3"/>
      <c r="E57" s="29"/>
      <c r="F57" s="3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25"/>
      <c r="C58" s="1"/>
      <c r="D58" s="1"/>
      <c r="E58" s="1"/>
      <c r="F58" s="3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</sheetData>
  <mergeCells count="4">
    <mergeCell ref="A1:G1"/>
    <mergeCell ref="F2:G2"/>
    <mergeCell ref="A20:G20"/>
    <mergeCell ref="A39:G39"/>
  </mergeCells>
  <hyperlinks>
    <hyperlink ref="I26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2021-05-12T05:39:12Z</dcterms:modified>
</cp:coreProperties>
</file>