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ПР.6 Рз.Пр.ЦС ВР" sheetId="1" r:id="rId1"/>
    <sheet name="Пр. 5 вед. стр. " sheetId="2" r:id="rId2"/>
    <sheet name="Пр.4 РзПр" sheetId="3" r:id="rId3"/>
  </sheets>
  <definedNames>
    <definedName name="_xlnm._FilterDatabase" localSheetId="1" hidden="1">'Пр. 5 вед. стр. '!$A$14:$AB$566</definedName>
    <definedName name="_xlnm.Print_Area" localSheetId="2">'Пр.4 РзПр'!$A$1:$AA$65</definedName>
    <definedName name="_xlnm.Print_Area" localSheetId="0">'ПР.6 Рз.Пр.ЦС ВР'!$A$2:$AA$555</definedName>
  </definedNames>
  <calcPr fullCalcOnLoad="1"/>
</workbook>
</file>

<file path=xl/sharedStrings.xml><?xml version="1.0" encoding="utf-8"?>
<sst xmlns="http://schemas.openxmlformats.org/spreadsheetml/2006/main" count="6426" uniqueCount="354">
  <si>
    <t>Средства массовой информации</t>
  </si>
  <si>
    <t xml:space="preserve">Физическая культура </t>
  </si>
  <si>
    <t>Другие вопросы в области культуры, кинематографии</t>
  </si>
  <si>
    <t>Дотации на выравнивание бюджетной обеспеченности субъектов Российской Федерации и муниципальных образований</t>
  </si>
  <si>
    <t>13</t>
  </si>
  <si>
    <t>УТОЧНЕНИЕ</t>
  </si>
  <si>
    <t>11</t>
  </si>
  <si>
    <t xml:space="preserve">Наименование </t>
  </si>
  <si>
    <t>Раздел</t>
  </si>
  <si>
    <t>ПР</t>
  </si>
  <si>
    <t>ВР</t>
  </si>
  <si>
    <t>Расходы тыс.руб.</t>
  </si>
  <si>
    <t>Всего</t>
  </si>
  <si>
    <t>На расходные обязательства района</t>
  </si>
  <si>
    <t>На расходные обязательства, исполняемые за счет субвенций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</si>
  <si>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</si>
  <si>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</si>
  <si>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</si>
  <si>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</si>
  <si>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</si>
  <si>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</si>
  <si>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</si>
  <si>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</si>
  <si>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</si>
  <si>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</si>
  <si>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</si>
  <si>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</si>
  <si>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</si>
  <si>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</si>
  <si>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</si>
  <si>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</si>
  <si>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</si>
  <si>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</si>
  <si>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Социальная политика</t>
  </si>
  <si>
    <t>Пенсионное обеспечение</t>
  </si>
  <si>
    <t>Охрана семьи и детства</t>
  </si>
  <si>
    <t>01</t>
  </si>
  <si>
    <t>02</t>
  </si>
  <si>
    <t>000</t>
  </si>
  <si>
    <t>03</t>
  </si>
  <si>
    <t>0000000</t>
  </si>
  <si>
    <t>04</t>
  </si>
  <si>
    <t>06</t>
  </si>
  <si>
    <t>00</t>
  </si>
  <si>
    <t>05</t>
  </si>
  <si>
    <t>07</t>
  </si>
  <si>
    <t>09</t>
  </si>
  <si>
    <t>08</t>
  </si>
  <si>
    <t>14</t>
  </si>
  <si>
    <t>Периодическая печать и издательства</t>
  </si>
  <si>
    <t>12</t>
  </si>
  <si>
    <t>Целевая статья</t>
  </si>
  <si>
    <t>исполнено за 1 квартал 2009года</t>
  </si>
  <si>
    <t>% исполнения к уточненному бюджету</t>
  </si>
  <si>
    <t>% исполнения к 2009году</t>
  </si>
  <si>
    <t>исполнено за 9 месяцев 2010 года</t>
  </si>
  <si>
    <t>ожидаемое исполнение 2010 год</t>
  </si>
  <si>
    <t>план</t>
  </si>
  <si>
    <t>Профессиональная подготовка, переподготовка и повышение квалифиеации</t>
  </si>
  <si>
    <t>НАЦИОНАЛЬНАЯ ОБОРОНА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</si>
  <si>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</si>
  <si>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</si>
  <si>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КУЛЬТУРА , КИНЕМАТОГРАФИЯ </t>
  </si>
  <si>
    <t>Прочие межбюджетные трансферты общего характера</t>
  </si>
  <si>
    <t>Транспорт</t>
  </si>
  <si>
    <t>Уточненные бюджетные назначения  на 2013год</t>
  </si>
  <si>
    <t>Судебная система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</si>
  <si>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</si>
  <si>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</si>
  <si>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Исполнение за  2013год</t>
  </si>
  <si>
    <t>Здравоохранение</t>
  </si>
  <si>
    <t>Другие вопросы в области здравоохранения</t>
  </si>
  <si>
    <t>Показатели</t>
  </si>
  <si>
    <t xml:space="preserve">План 2013 г. </t>
  </si>
  <si>
    <t xml:space="preserve">  расходов районного бюджета  за 2013 год  по разделам и подразделам  расходов  классификации расходов  бюджетов </t>
  </si>
  <si>
    <t>ПОКАЗАТЕЛИ</t>
  </si>
  <si>
    <t xml:space="preserve"> расходов районного бюджета за 2013 год  по ведомственной структуре расходов районного бюджета </t>
  </si>
  <si>
    <t>Ведомство</t>
  </si>
  <si>
    <t>Первоначальный план</t>
  </si>
  <si>
    <t>Уточненный бюджет</t>
  </si>
  <si>
    <t>Исполненние за 2013 год</t>
  </si>
  <si>
    <t xml:space="preserve"> расходные обязательства района (ожидаемое исполнение 2011год )</t>
  </si>
  <si>
    <t>Процент роста(снижения)</t>
  </si>
  <si>
    <t>10</t>
  </si>
  <si>
    <t>Дума Дальнереченского муниципального района</t>
  </si>
  <si>
    <t>002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</si>
  <si>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</si>
  <si>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</si>
  <si>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</si>
  <si>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</si>
  <si>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</si>
  <si>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</si>
  <si>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 и страховые взносы</t>
  </si>
  <si>
    <t>Центральный аппарат</t>
  </si>
  <si>
    <t>002 04 00</t>
  </si>
  <si>
    <t>100</t>
  </si>
  <si>
    <t>120</t>
  </si>
  <si>
    <t>121</t>
  </si>
  <si>
    <t xml:space="preserve">Иные выплаты персоналу, за исключением фонда оплаты труда
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</si>
  <si>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</si>
  <si>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</si>
  <si>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</si>
  <si>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</si>
  <si>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</si>
  <si>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</si>
  <si>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</si>
  <si>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</si>
  <si>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</si>
  <si>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</si>
  <si>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</si>
  <si>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</si>
  <si>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</si>
  <si>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 прочих налогов, сборов и иных платежей</t>
  </si>
  <si>
    <t>852</t>
  </si>
  <si>
    <t>4440000</t>
  </si>
  <si>
    <t>Мероприятия в сфере средств массовой информации</t>
  </si>
  <si>
    <t>4440100</t>
  </si>
  <si>
    <t>Расходы по оплате договоров с печатными средствами массовой информации</t>
  </si>
  <si>
    <t>4440101</t>
  </si>
  <si>
    <t>Администрация Дальнереченского муниципального района Приморского края</t>
  </si>
  <si>
    <t>001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</si>
  <si>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</si>
  <si>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</si>
  <si>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</si>
  <si>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 xml:space="preserve">Иные выплаты персоналу, за исключением фонда
оплаты труда
</t>
  </si>
  <si>
    <t>Глава местной администрации (исполнительно-распорядительного органа муниципального образования)</t>
  </si>
  <si>
    <t>0020800</t>
  </si>
  <si>
    <t>составление (изменение) списков кандидатов в присяжные заседатели для Приморского краевого суда</t>
  </si>
  <si>
    <t>0014001</t>
  </si>
  <si>
    <t>составление (изменение) списков кандидатов в присяжные заседатели для Тихоокеанского флотского военного суда</t>
  </si>
  <si>
    <t>0014002</t>
  </si>
  <si>
    <t>составление (изменение) списков кандидатов в присяжные заседатели для 3 окружного военного суда</t>
  </si>
  <si>
    <t>0014003</t>
  </si>
  <si>
    <t>0700000</t>
  </si>
  <si>
    <t>0700500</t>
  </si>
  <si>
    <t xml:space="preserve">  Резервный фонд администрации Дальнереченского муниципального района на ликвидацию последствий чрезвычайных ситуаций и стихийных бедствийй</t>
  </si>
  <si>
    <t>070 05 01</t>
  </si>
  <si>
    <t>Резервные средства</t>
  </si>
  <si>
    <t>870</t>
  </si>
  <si>
    <t>Резервный фонд администрации Дальнереченского муниципального района  на непредвиденные расходы</t>
  </si>
  <si>
    <t>070 05 02</t>
  </si>
  <si>
    <t>Резервный фонд администрации Дальнереченского муниципального района на непредвиденные расходы по ликвидации последствий проявлений терроризма и экстремизма на территории муниципального района</t>
  </si>
  <si>
    <t>070 05 03</t>
  </si>
  <si>
    <t>Руководство и управление в сфере установленных функций</t>
  </si>
  <si>
    <t>0010000</t>
  </si>
  <si>
    <t xml:space="preserve">Государственная регистрация актов гражданского состояния </t>
  </si>
  <si>
    <t>0013800</t>
  </si>
  <si>
    <t>Обеспечение деятельности подведомственных учреждений</t>
  </si>
  <si>
    <t>0029900</t>
  </si>
  <si>
    <t xml:space="preserve">Расходы на выплаты персоналу казенных учреждений
</t>
  </si>
  <si>
    <t>110</t>
  </si>
  <si>
    <t>111</t>
  </si>
  <si>
    <t>112</t>
  </si>
  <si>
    <t>Управление муниципальной собственностью</t>
  </si>
  <si>
    <t>0090000</t>
  </si>
  <si>
    <t>Оценка недвижимости, признание прав и регулирование отношений по муниципальной собственности</t>
  </si>
  <si>
    <t>0090200</t>
  </si>
  <si>
    <t>Закупка товаров, работ, и услуг для государственных (муниципальных) нужд</t>
  </si>
  <si>
    <t>Учреждения по обеспечению хозяйственного обслуживания</t>
  </si>
  <si>
    <t>0930000</t>
  </si>
  <si>
    <t>0939900</t>
  </si>
  <si>
    <t>Уплата налога на имущество организаций и земельного налога</t>
  </si>
  <si>
    <t>851</t>
  </si>
  <si>
    <t>Межбюджетные трансферты</t>
  </si>
  <si>
    <t>5210000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</si>
  <si>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</t>
  </si>
  <si>
    <t>5210200</t>
  </si>
  <si>
    <t>Субвенции на создание и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</si>
  <si>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</si>
  <si>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5210208</t>
  </si>
  <si>
    <t>Субвенции на реализацию отдельных государственных полномочий по созданию административных комиссий</t>
  </si>
  <si>
    <t>5210209</t>
  </si>
  <si>
    <t>Муниципальные целевые программы</t>
  </si>
  <si>
    <t>7950000</t>
  </si>
  <si>
    <t>Муниципальная долгосрочная целевая программа «Энергосбережение и повышение энергетической эффективности в муниципальном учреждении «Хозяйственное управление администрации Дальнереченского муниципального района на 2013-2015 годы»</t>
  </si>
  <si>
    <t>7950100</t>
  </si>
  <si>
    <t xml:space="preserve">Муниципальная целевая программа «Противодействие коррупции в АДМР на 2012-2014 годы" </t>
  </si>
  <si>
    <t>7950200</t>
  </si>
  <si>
    <t>Муниципальная целевая программа «Социальная поддержка инвалидов в Дальнереченском муниципальном районе» 
на 2012-2015 гг.</t>
  </si>
  <si>
    <t>7950400</t>
  </si>
  <si>
    <t xml:space="preserve">Муниципальная  целевая программа «Комплексные меры противодействия злоупотреблению наркотическими средствами и их незаконнымому обороту на территории Дальнереченского муниципального района на 2011-2015 годы», </t>
  </si>
  <si>
    <t>7951700</t>
  </si>
  <si>
    <t>Осуществление первичного воинского учета на территориях, где отсутствуют военные комиссариаты</t>
  </si>
  <si>
    <t>0013600</t>
  </si>
  <si>
    <t xml:space="preserve">Субвенции
</t>
  </si>
  <si>
    <t>530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</si>
  <si>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</si>
  <si>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0700300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</si>
  <si>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</si>
  <si>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</si>
  <si>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Муниципальная долгосрочная целевая программа " Обеспечение доступности транспортных услуг населению Дальнереченского муниципального района " на 2013-2015 годы</t>
  </si>
  <si>
    <t>7952500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</si>
  <si>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</si>
  <si>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810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</si>
  <si>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</si>
  <si>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</si>
  <si>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</si>
  <si>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</si>
  <si>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</si>
  <si>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</si>
  <si>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Мероприятия по поддержке, развитию малого и среднего предпринимательства</t>
  </si>
  <si>
    <t>5223502</t>
  </si>
  <si>
    <t>Межбюджетные трансферты бюджетам муниципальных районов из бюджетов поселений на составление генеральных  планов поселения</t>
  </si>
  <si>
    <t>5210603</t>
  </si>
  <si>
    <t>Субсидии  из краевого бюджета бюджетам муниципальных образований на подготовку документов территориального планирования</t>
  </si>
  <si>
    <t>5225701</t>
  </si>
  <si>
    <t>Иные межбюджетные трансферты</t>
  </si>
  <si>
    <t>540</t>
  </si>
  <si>
    <t>Муниципальная целевая программа «Обеспечение подготовки генеральных планов, правил землепользования и застройки сельских поселений, входящих в состав Дальнереченского муниципального района на 2012-2013годы</t>
  </si>
  <si>
    <t>7950700</t>
  </si>
  <si>
    <t xml:space="preserve">Муниципальная долгосрочная целевая программа «Поддержка развития  малого и среднего предпринимательства  на 2013-2015 годы», </t>
  </si>
  <si>
    <t>7951900</t>
  </si>
  <si>
    <t xml:space="preserve">Социальное обеспечение и иные выплаты населению
</t>
  </si>
  <si>
    <t>300</t>
  </si>
  <si>
    <t xml:space="preserve">Премии и гранты
</t>
  </si>
  <si>
    <t>350</t>
  </si>
  <si>
    <t>Муниципальная долгосрочная целевая программа «Комплексное развитие систем  коммунальной инфраструктуры Дальнереченского муниципального района на 2012-2015 годы»</t>
  </si>
  <si>
    <t>7950800</t>
  </si>
  <si>
    <t xml:space="preserve"> Закупка товаров, работ, услуг в целях капитального ремонта государственного (муниципального) имущества
</t>
  </si>
  <si>
    <t>243</t>
  </si>
  <si>
    <t>Субсидии бюджетам муниципальныхи образований Приморского края на строительство (реконструкцию) общеобразовательных учреждений в сельской местности</t>
  </si>
  <si>
    <t>5221105</t>
  </si>
  <si>
    <t xml:space="preserve"> Бюджетные инвестиции
</t>
  </si>
  <si>
    <t>400</t>
  </si>
  <si>
    <t>Бюджетные инвестиции в реконструкцию общеобразовательного учреждения в с. Стретенка в части выноса котельной</t>
  </si>
  <si>
    <t>401</t>
  </si>
  <si>
    <t>«Бюджетные инвестиции в реконструкцию общеобразовательного учреждения в с. Сальское в части выноса котельной</t>
  </si>
  <si>
    <t>402</t>
  </si>
  <si>
    <t>795800</t>
  </si>
  <si>
    <t xml:space="preserve"> Закупка товаров, работ, услуг в целях капитального
ремонта государственного (муниципального) имущества
</t>
  </si>
  <si>
    <t>«Муниципальная целевая программа  «Развитие муниципальной службы в Дальнереченском муниципальном районе на 2012-2015годы»</t>
  </si>
  <si>
    <t>Муниципальная целевая программа "Профилактика безнадзорности, беспризорности и правонарушений несовершенолетних на территории Дальнереченского муниципального района на 2013-2015 годы"</t>
  </si>
  <si>
    <t>7951400</t>
  </si>
  <si>
    <t>«Муниципальная целевая программа  "Молодежь и спорт Дальнереченского муниципального района на 2013-2015 годы"</t>
  </si>
  <si>
    <t>7952600</t>
  </si>
  <si>
    <t>Учреждения культуры и мероприятия в сфере культуры и кинематографии</t>
  </si>
  <si>
    <t>Субсидии бюджетам муниципальных образований на приобретение светотехнического, звукоусиливающего  и иного специализированного оборудования для муниципальных учреждений культуры</t>
  </si>
  <si>
    <t>5210120</t>
  </si>
  <si>
    <t>Муниципальная целевая программа "Сохранение и развитие культуры Дальнереченского муниципального района" на 2011-2013 годы</t>
  </si>
  <si>
    <t>7951800</t>
  </si>
  <si>
    <t>Доплаты к пенсиям, дополнительное пенсионное обеспечение</t>
  </si>
  <si>
    <t xml:space="preserve">Пенсии за выслугу лет муниципальным служащим </t>
  </si>
  <si>
    <t xml:space="preserve">Пособия и компенсации гражданам и иные социальные выплаты, кроме публичных нормативных обязательств
</t>
  </si>
  <si>
    <t>321</t>
  </si>
  <si>
    <t>Физкультурно-оздоровительная работа и спортивные мероприятия</t>
  </si>
  <si>
    <t>Проведение  физкультурно-оздоровительных и спортивных мероприятий муниципального образования</t>
  </si>
  <si>
    <t>Муниципальное казенное учреждение «Управление народного образования» Дальнереченского муниципального района Приморского края</t>
  </si>
  <si>
    <t>003</t>
  </si>
  <si>
    <t>Детские дошкольные учреждения</t>
  </si>
  <si>
    <t>4200000</t>
  </si>
  <si>
    <t>Модернизация региональных систем дошкольного образования</t>
  </si>
  <si>
    <t>4362700</t>
  </si>
  <si>
    <t>Бюджетные инвестиции в приобретение отдельных помещений на первом этаже жилого дома и земельного участка, оборудованных для целевого использования под детский сад на 25 мест  в с. Веденка , улица Малая Веденка</t>
  </si>
  <si>
    <t>403</t>
  </si>
  <si>
    <t xml:space="preserve">Бюджетные инвестиции в приобретение нежилого здания, оборудованного для целевого использования под детский сад на 20 мест в с. Рождественка, ул. 50 лет Октября, 26-а </t>
  </si>
  <si>
    <t>404</t>
  </si>
  <si>
    <t xml:space="preserve">Бюджетные инвестиции в приобретение нежилого здания, оборудованного для целевого использования под детский сад на 20 мест в с. Веденка, ул. Калинина ,40-а </t>
  </si>
  <si>
    <t>405</t>
  </si>
  <si>
    <t>Субсидии бюджетам муниципальных образований Приморского края на повышение оплаты труда педагогических работников муниципальных  образовательных учреждений, реализующих общеобразовательную программу дошкольного образования, до средней заработной платы в сф</t>
  </si>
  <si>
    <t>5224905</t>
  </si>
  <si>
    <t>Расходы на выплаты персоналу казенных учреждений</t>
  </si>
  <si>
    <t>Долгосрочная целевая программа «Реконструкция дошкольных образовательных учреждений в Дальнереченском муниципальном районе на 2011-2014 годы"</t>
  </si>
  <si>
    <t>7951100</t>
  </si>
  <si>
    <t>Целевая муниципальная программа "Укрепление материально-технической базы образовательных учреждений Дальнереченского муниципального района на 2011-2013 годы"</t>
  </si>
  <si>
    <t>7952000</t>
  </si>
  <si>
    <t xml:space="preserve">Предоставление субсидий федеральным (муниципальным) бюджетным,
автономным учреждениям и иным некоммерческим организациям
</t>
  </si>
  <si>
    <t>600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</si>
  <si>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</si>
  <si>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4209900</t>
  </si>
  <si>
    <t>611</t>
  </si>
  <si>
    <t>Субсидии бюджетным учреждениям на иные цели</t>
  </si>
  <si>
    <t>612</t>
  </si>
  <si>
    <t>Школы-детские сады, школы начальные, неполные средние и средние</t>
  </si>
  <si>
    <t>Учреждения по внешкольной работе с детьми</t>
  </si>
  <si>
    <t>4239900</t>
  </si>
  <si>
    <t>Модернизация региональных систем общего образования</t>
  </si>
  <si>
    <t>4362100</t>
  </si>
  <si>
    <t>Иные безвозмездные и безвозвратные перечисления</t>
  </si>
  <si>
    <t>5200000</t>
  </si>
  <si>
    <t>Ежемесячное денежное вознаграждение за классное руководство</t>
  </si>
  <si>
    <t>5200900</t>
  </si>
  <si>
    <t>Ежемесячное денежное вознаграждение за классное руководство за счет средств федерального бюджета</t>
  </si>
  <si>
    <t>5200901</t>
  </si>
  <si>
    <t>Ежемесячное денежное вознаграждение за классное руководство за счет средств краевого бюджета</t>
  </si>
  <si>
    <t>5200902</t>
  </si>
  <si>
    <t>Субвенции на обеспечение обучающихся в младших классах (1-4 включительно) бесплатным питанием</t>
  </si>
  <si>
    <t>5210202</t>
  </si>
  <si>
    <t>Субвенции на реализацию дошкольного, общего и дополнительного образования  в муниципальных общеобразовательных учреждениях по основным общеобразовательным программам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</si>
  <si>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</si>
  <si>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>5221010</t>
  </si>
  <si>
    <t>Целевая муниципальная программа "Организация питания учащихся начальных классов муниципальных общеобразовательных учреждений в  Дальнереченском муниципальном районе на 2011-2014 годы</t>
  </si>
  <si>
    <t>7951200</t>
  </si>
  <si>
    <t>Муниципальная целевая программа "Информатизация системы образования на 2010-2013годы в Дальнереченском муниципальном районе"</t>
  </si>
  <si>
    <t>7951300</t>
  </si>
  <si>
    <t xml:space="preserve">Закупка товаров, работ, услуг в целях капитального
ремонта государственного (муниципального) имущества
</t>
  </si>
  <si>
    <t>7952100</t>
  </si>
  <si>
    <t>Муниципальная целевая программа «Модернизация системы общего образования  на 2012-2015 годы</t>
  </si>
  <si>
    <t>7952300</t>
  </si>
  <si>
    <t>Субсидии бюджетам муниципальных образований на организацию отдыха детей в каникулярное время</t>
  </si>
  <si>
    <t>5225507</t>
  </si>
  <si>
    <t>Муниципальная целевая программа "Организация оздоровления, отдыха и занятости детей и подростков в каникулярное время на 2011-2013 годы в Дальнереченском муниципальном районе"</t>
  </si>
  <si>
    <t>7951500</t>
  </si>
  <si>
    <t>Муниципальная целевая программа «"Привлечение молодых специалистов в сферу образования в Дальнереченском муниципальном районе на 2011-2013годы"»</t>
  </si>
  <si>
    <t>7951600</t>
  </si>
  <si>
    <t>Муниципальная целевая программа «Одаренные дети Дальнереченского муниципального района на 2012-2015 годы»</t>
  </si>
  <si>
    <t>7952200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</si>
  <si>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</si>
  <si>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</si>
  <si>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Муниципальная целевая программа "Пожарная безопасность образовательных учреждений Дальнереченского муниципального района на 2011-2013 г.г."</t>
  </si>
  <si>
    <t>7950900</t>
  </si>
  <si>
    <t xml:space="preserve">Закупка товаров, работ, услуг в целях капитального ремонта государственного (муниципального) имущества
</t>
  </si>
  <si>
    <r>
      <t xml:space="preserve">Муниципальная  целевая программа   </t>
    </r>
    <r>
      <rPr>
        <b/>
        <sz val="12"/>
        <rFont val="Times New Roman"/>
        <family val="1"/>
      </rPr>
      <t xml:space="preserve">  «Энергосбережение и повышение энергетической эффективности в образовательных учреждениях Дальнереченского муниципального района на 2011-2014 годы</t>
    </r>
  </si>
  <si>
    <t>МЦП "Профилактика терроризма и противодействие экстремизму на территории Дальнереченского муниципального района на 2013 и 2015 годы"</t>
  </si>
  <si>
    <t>7952400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</si>
  <si>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</si>
  <si>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
Пособия и компенсации по публичным
нормативным обязательствам
</t>
  </si>
  <si>
    <t>312</t>
  </si>
  <si>
    <t>Управление финансов администрации Дальнереченского муниципального района Приморского края</t>
  </si>
  <si>
    <t>Межбюджетные трансферты бюджетам муниципальных районов из бюджетов поселений на формирование, исполнение бюджета поселения</t>
  </si>
  <si>
    <t>945</t>
  </si>
  <si>
    <t>5210601</t>
  </si>
  <si>
    <t>Расходы, связанные с исполнением решений, принятых судебными и надзорными органами</t>
  </si>
  <si>
    <t>0092311</t>
  </si>
  <si>
    <t>Исполнение судебных актов</t>
  </si>
  <si>
    <t>831</t>
  </si>
  <si>
    <t xml:space="preserve">Выравнивание бюджетной обеспеченности поселений из районного фонда финансовой поддержки </t>
  </si>
  <si>
    <t>5160130</t>
  </si>
  <si>
    <t xml:space="preserve"> Дотация на выравнивание уровня бюджетной  обеспеченности субъектов Российской Федерации ( муниципальных образований)</t>
  </si>
  <si>
    <t>511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</si>
  <si>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 дотаций на выравнивание бюджетной обеспеченности бюджетам поселений, входящих в их состав</t>
  </si>
  <si>
    <t>5210205</t>
  </si>
  <si>
    <t>Иные межбюджетные трансферты бюджетам бюджетной системы</t>
  </si>
  <si>
    <t>5210300</t>
  </si>
  <si>
    <t>Иные межбюджетные трансферты на поддержку мер по обеспечению сбалансированности бюджетов поселений</t>
  </si>
  <si>
    <t>5210301</t>
  </si>
  <si>
    <t xml:space="preserve"> Дотации бюджетам субъектов Российской Федерации (муниципальным образованиям)
на поддержку мер по обеспечению сбалансированности бюджетов
</t>
  </si>
  <si>
    <t>512</t>
  </si>
  <si>
    <r>
      <t>Резервные фонды местных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администраций</t>
    </r>
  </si>
  <si>
    <r>
      <t xml:space="preserve">Муниципальная  целевая программа   </t>
    </r>
    <r>
      <rPr>
        <sz val="12"/>
        <rFont val="Times New Roman"/>
        <family val="1"/>
      </rPr>
      <t xml:space="preserve">  «Энергосбережение и повышение энергетической эффективности в образовательных учреждениях Дальнереченского муниципального района на 2011-2014 годы</t>
    </r>
  </si>
  <si>
    <t>Приложение 6</t>
  </si>
  <si>
    <t xml:space="preserve">Показатели </t>
  </si>
  <si>
    <t xml:space="preserve"> расходов районного бюджета  за 2013 год  по разделам, подразделам целевым статьям и видам расходов классификации расходов бюджетов</t>
  </si>
  <si>
    <t xml:space="preserve">Составление(изменение) списков кандидатов в присяжные заседатели </t>
  </si>
  <si>
    <t>0014000</t>
  </si>
  <si>
    <t>Составление(изменение) списков кандидатов в присяжные заседатели для Приморского краевого суда</t>
  </si>
  <si>
    <t>Составление (изменение) списков кандидатов в присяжные заседатели для Тихоокеанского флотского военного суд</t>
  </si>
  <si>
    <t>Составление (изменение) списков кандидатов в присяжные заседатели для 3 окружного военного суда</t>
  </si>
  <si>
    <t>Оценка недвижимости, признание прав и регулирование отношений по  муниципальной собственности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</si>
  <si>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</si>
  <si>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</si>
  <si>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Долгосрочная целевая  программа "Реконструкция дошкольных образовательных учреждений в Дальнереченском муниципальном районе на 2011-2014 годы"</t>
  </si>
  <si>
    <t>Муниципальная целевая программа «"Привлечение молодых
 специалистов в сферу образования в Дальнереченском муниципальном районе на 2011-2013годы"»</t>
  </si>
  <si>
    <t>Приложение 4</t>
  </si>
  <si>
    <t xml:space="preserve">Приложение №5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</si>
</sst>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&quot;р.&quot;_-;\-* #,##0.00\ &quot;р.&quot;_-;_-* &quot;-&quot;??\ &quot;р.&quot;_-;_-@_-"/>
    <numFmt numFmtId="169" formatCode="_-* #,##0\ &quot;р.&quot;_-;\-* #,##0\ &quot;р.&quot;_-;_-* &quot;-&quot;\ &quot;р.&quot;_-;_-@_-"/>
    <numFmt numFmtId="170" formatCode="_-* #,##0.00\ _р_._-;\-* #,##0.00\ _р_._-;_-* &quot;-&quot;??\ _р_._-;_-@_-"/>
    <numFmt numFmtId="171" formatCode="_-* #,##0\ _р_._-;\-* #,##0\ _р_._-;_-* &quot;-&quot;\ 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b/>
      <sz val="14"/>
      <name val="Arial Cyr"/>
      <family val="0"/>
    </font>
    <font>
      <b/>
      <sz val="12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4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4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/>
    </xf>
    <xf numFmtId="10" fontId="8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28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31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2" fontId="9" fillId="24" borderId="13" xfId="0" applyNumberFormat="1" applyFont="1" applyFill="1" applyBorder="1" applyAlignment="1">
      <alignment horizontal="center" vertical="center" wrapText="1"/>
    </xf>
    <xf numFmtId="2" fontId="9" fillId="24" borderId="13" xfId="0" applyNumberFormat="1" applyFont="1" applyFill="1" applyBorder="1" applyAlignment="1" applyProtection="1">
      <alignment horizontal="center" vertical="center"/>
      <protection/>
    </xf>
    <xf numFmtId="10" fontId="9" fillId="24" borderId="14" xfId="0" applyNumberFormat="1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10" fontId="8" fillId="0" borderId="13" xfId="0" applyNumberFormat="1" applyFont="1" applyFill="1" applyBorder="1" applyAlignment="1" applyProtection="1">
      <alignment horizontal="center" vertical="center"/>
      <protection/>
    </xf>
    <xf numFmtId="1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shrinkToFit="1"/>
    </xf>
    <xf numFmtId="49" fontId="9" fillId="24" borderId="10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 wrapText="1"/>
    </xf>
    <xf numFmtId="10" fontId="9" fillId="24" borderId="10" xfId="0" applyNumberFormat="1" applyFont="1" applyFill="1" applyBorder="1" applyAlignment="1">
      <alignment horizontal="center" vertical="center" wrapText="1"/>
    </xf>
    <xf numFmtId="10" fontId="9" fillId="24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 shrinkToFit="1"/>
    </xf>
    <xf numFmtId="10" fontId="8" fillId="24" borderId="10" xfId="0" applyNumberFormat="1" applyFont="1" applyFill="1" applyBorder="1" applyAlignment="1" applyProtection="1">
      <alignment horizontal="center" vertical="center"/>
      <protection/>
    </xf>
    <xf numFmtId="0" fontId="32" fillId="24" borderId="10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Font="1" applyFill="1" applyBorder="1">
      <alignment/>
      <protection/>
    </xf>
    <xf numFmtId="10" fontId="0" fillId="25" borderId="0" xfId="53" applyNumberFormat="1" applyFont="1" applyFill="1">
      <alignment/>
      <protection/>
    </xf>
    <xf numFmtId="0" fontId="0" fillId="0" borderId="0" xfId="53" applyAlignment="1">
      <alignment horizontal="left"/>
      <protection/>
    </xf>
    <xf numFmtId="0" fontId="0" fillId="0" borderId="0" xfId="53" applyFont="1" applyAlignment="1">
      <alignment/>
      <protection/>
    </xf>
    <xf numFmtId="0" fontId="29" fillId="0" borderId="0" xfId="53" applyFont="1">
      <alignment/>
      <protection/>
    </xf>
    <xf numFmtId="0" fontId="29" fillId="0" borderId="0" xfId="53" applyFont="1" applyFill="1" applyBorder="1">
      <alignment/>
      <protection/>
    </xf>
    <xf numFmtId="10" fontId="29" fillId="25" borderId="0" xfId="53" applyNumberFormat="1" applyFont="1" applyFill="1">
      <alignment/>
      <protection/>
    </xf>
    <xf numFmtId="0" fontId="0" fillId="0" borderId="18" xfId="53" applyFont="1" applyBorder="1" applyAlignment="1">
      <alignment horizontal="center" wrapText="1"/>
      <protection/>
    </xf>
    <xf numFmtId="0" fontId="0" fillId="0" borderId="18" xfId="53" applyFont="1" applyBorder="1" applyAlignment="1">
      <alignment horizontal="center"/>
      <protection/>
    </xf>
    <xf numFmtId="0" fontId="2" fillId="0" borderId="0" xfId="53" applyFont="1" applyBorder="1" applyAlignment="1">
      <alignment vertical="top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0" fillId="0" borderId="0" xfId="53" applyFont="1" applyBorder="1">
      <alignment/>
      <protection/>
    </xf>
    <xf numFmtId="0" fontId="9" fillId="0" borderId="16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8" fillId="0" borderId="10" xfId="53" applyNumberFormat="1" applyFont="1" applyFill="1" applyBorder="1" applyAlignment="1" applyProtection="1">
      <alignment wrapText="1"/>
      <protection/>
    </xf>
    <xf numFmtId="0" fontId="0" fillId="0" borderId="19" xfId="53" applyFont="1" applyBorder="1">
      <alignment/>
      <protection/>
    </xf>
    <xf numFmtId="0" fontId="0" fillId="0" borderId="10" xfId="53" applyFont="1" applyBorder="1">
      <alignment/>
      <protection/>
    </xf>
    <xf numFmtId="0" fontId="8" fillId="0" borderId="10" xfId="53" applyNumberFormat="1" applyFont="1" applyFill="1" applyBorder="1" applyAlignment="1" applyProtection="1">
      <alignment/>
      <protection/>
    </xf>
    <xf numFmtId="0" fontId="8" fillId="0" borderId="10" xfId="53" applyFont="1" applyFill="1" applyBorder="1" applyAlignment="1">
      <alignment/>
      <protection/>
    </xf>
    <xf numFmtId="0" fontId="9" fillId="0" borderId="10" xfId="53" applyFont="1" applyBorder="1" applyAlignment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10" fontId="9" fillId="25" borderId="10" xfId="53" applyNumberFormat="1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9" fillId="0" borderId="16" xfId="53" applyFont="1" applyBorder="1" applyAlignment="1">
      <alignment horizontal="center"/>
      <protection/>
    </xf>
    <xf numFmtId="0" fontId="9" fillId="0" borderId="16" xfId="53" applyNumberFormat="1" applyFont="1" applyFill="1" applyBorder="1" applyAlignment="1" applyProtection="1">
      <alignment horizontal="center"/>
      <protection/>
    </xf>
    <xf numFmtId="0" fontId="8" fillId="0" borderId="16" xfId="53" applyFont="1" applyFill="1" applyBorder="1" applyAlignment="1">
      <alignment horizontal="center"/>
      <protection/>
    </xf>
    <xf numFmtId="49" fontId="9" fillId="25" borderId="16" xfId="53" applyNumberFormat="1" applyFont="1" applyFill="1" applyBorder="1" applyAlignment="1">
      <alignment horizontal="center" vertical="top" wrapText="1"/>
      <protection/>
    </xf>
    <xf numFmtId="0" fontId="9" fillId="24" borderId="10" xfId="53" applyFont="1" applyFill="1" applyBorder="1" applyAlignment="1">
      <alignment horizontal="center" vertical="top" wrapText="1"/>
      <protection/>
    </xf>
    <xf numFmtId="49" fontId="9" fillId="24" borderId="10" xfId="53" applyNumberFormat="1" applyFont="1" applyFill="1" applyBorder="1" applyAlignment="1">
      <alignment horizontal="center" vertical="center" wrapText="1"/>
      <protection/>
    </xf>
    <xf numFmtId="0" fontId="9" fillId="24" borderId="10" xfId="53" applyFont="1" applyFill="1" applyBorder="1" applyAlignment="1">
      <alignment horizontal="center" vertical="center" wrapText="1"/>
      <protection/>
    </xf>
    <xf numFmtId="0" fontId="9" fillId="24" borderId="10" xfId="53" applyFont="1" applyFill="1" applyBorder="1" applyAlignment="1">
      <alignment horizontal="center" vertical="center"/>
      <protection/>
    </xf>
    <xf numFmtId="0" fontId="9" fillId="24" borderId="10" xfId="53" applyNumberFormat="1" applyFont="1" applyFill="1" applyBorder="1" applyAlignment="1" applyProtection="1">
      <alignment horizontal="center" vertical="center"/>
      <protection/>
    </xf>
    <xf numFmtId="2" fontId="9" fillId="24" borderId="10" xfId="53" applyNumberFormat="1" applyFont="1" applyFill="1" applyBorder="1" applyAlignment="1">
      <alignment horizontal="center" vertical="center" wrapText="1"/>
      <protection/>
    </xf>
    <xf numFmtId="10" fontId="9" fillId="24" borderId="10" xfId="53" applyNumberFormat="1" applyFont="1" applyFill="1" applyBorder="1" applyAlignment="1">
      <alignment horizontal="center" vertical="center" wrapText="1"/>
      <protection/>
    </xf>
    <xf numFmtId="0" fontId="0" fillId="0" borderId="18" xfId="53" applyFont="1" applyBorder="1">
      <alignment/>
      <protection/>
    </xf>
    <xf numFmtId="0" fontId="9" fillId="26" borderId="10" xfId="53" applyFont="1" applyFill="1" applyBorder="1" applyAlignment="1">
      <alignment horizontal="left" vertical="center" wrapText="1"/>
      <protection/>
    </xf>
    <xf numFmtId="49" fontId="8" fillId="26" borderId="10" xfId="53" applyNumberFormat="1" applyFont="1" applyFill="1" applyBorder="1" applyAlignment="1">
      <alignment horizontal="center" vertical="center" wrapText="1"/>
      <protection/>
    </xf>
    <xf numFmtId="2" fontId="8" fillId="26" borderId="10" xfId="53" applyNumberFormat="1" applyFont="1" applyFill="1" applyBorder="1" applyAlignment="1">
      <alignment horizontal="center" vertical="center" wrapText="1"/>
      <protection/>
    </xf>
    <xf numFmtId="2" fontId="8" fillId="26" borderId="10" xfId="53" applyNumberFormat="1" applyFont="1" applyFill="1" applyBorder="1" applyAlignment="1" applyProtection="1">
      <alignment horizontal="center" vertical="center"/>
      <protection/>
    </xf>
    <xf numFmtId="10" fontId="9" fillId="26" borderId="10" xfId="53" applyNumberFormat="1" applyFont="1" applyFill="1" applyBorder="1" applyAlignment="1">
      <alignment horizontal="center" vertical="center" wrapText="1"/>
      <protection/>
    </xf>
    <xf numFmtId="2" fontId="2" fillId="22" borderId="20" xfId="53" applyNumberFormat="1" applyFont="1" applyFill="1" applyBorder="1" applyAlignment="1" applyProtection="1">
      <alignment horizontal="center" vertical="center"/>
      <protection/>
    </xf>
    <xf numFmtId="2" fontId="2" fillId="22" borderId="10" xfId="53" applyNumberFormat="1" applyFont="1" applyFill="1" applyBorder="1" applyAlignment="1" applyProtection="1">
      <alignment horizontal="center" vertical="center"/>
      <protection/>
    </xf>
    <xf numFmtId="10" fontId="6" fillId="24" borderId="10" xfId="53" applyNumberFormat="1" applyFont="1" applyFill="1" applyBorder="1">
      <alignment/>
      <protection/>
    </xf>
    <xf numFmtId="2" fontId="0" fillId="0" borderId="0" xfId="53" applyNumberFormat="1" applyFont="1">
      <alignment/>
      <protection/>
    </xf>
    <xf numFmtId="0" fontId="37" fillId="0" borderId="10" xfId="53" applyFont="1" applyFill="1" applyBorder="1" applyAlignment="1">
      <alignment horizontal="left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2" fontId="8" fillId="0" borderId="10" xfId="53" applyNumberFormat="1" applyFont="1" applyFill="1" applyBorder="1" applyAlignment="1">
      <alignment horizontal="center" vertical="center"/>
      <protection/>
    </xf>
    <xf numFmtId="2" fontId="8" fillId="0" borderId="10" xfId="53" applyNumberFormat="1" applyFont="1" applyFill="1" applyBorder="1" applyAlignment="1">
      <alignment horizontal="center" vertical="center" wrapText="1"/>
      <protection/>
    </xf>
    <xf numFmtId="10" fontId="9" fillId="25" borderId="10" xfId="53" applyNumberFormat="1" applyFont="1" applyFill="1" applyBorder="1" applyAlignment="1">
      <alignment horizontal="center" vertical="center" wrapText="1"/>
      <protection/>
    </xf>
    <xf numFmtId="2" fontId="0" fillId="0" borderId="21" xfId="53" applyNumberFormat="1" applyFont="1" applyFill="1" applyBorder="1" applyAlignment="1">
      <alignment horizontal="center" vertical="center"/>
      <protection/>
    </xf>
    <xf numFmtId="2" fontId="0" fillId="0" borderId="10" xfId="53" applyNumberFormat="1" applyFont="1" applyFill="1" applyBorder="1" applyAlignment="1">
      <alignment horizontal="center" vertical="center"/>
      <protection/>
    </xf>
    <xf numFmtId="10" fontId="0" fillId="0" borderId="10" xfId="53" applyNumberFormat="1" applyFont="1" applyBorder="1">
      <alignment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 applyAlignment="1">
      <alignment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10" fontId="8" fillId="0" borderId="10" xfId="53" applyNumberFormat="1" applyFont="1" applyFill="1" applyBorder="1" applyAlignment="1">
      <alignment horizontal="center" vertical="center" wrapText="1"/>
      <protection/>
    </xf>
    <xf numFmtId="2" fontId="1" fillId="0" borderId="22" xfId="53" applyNumberFormat="1" applyFont="1" applyFill="1" applyBorder="1" applyAlignment="1">
      <alignment horizontal="center" vertical="center" wrapText="1"/>
      <protection/>
    </xf>
    <xf numFmtId="2" fontId="0" fillId="0" borderId="10" xfId="53" applyNumberFormat="1" applyFont="1" applyBorder="1" applyAlignment="1">
      <alignment horizontal="center" vertical="center"/>
      <protection/>
    </xf>
    <xf numFmtId="2" fontId="0" fillId="0" borderId="22" xfId="53" applyNumberFormat="1" applyFont="1" applyBorder="1" applyAlignment="1">
      <alignment horizontal="center" vertical="center"/>
      <protection/>
    </xf>
    <xf numFmtId="0" fontId="8" fillId="0" borderId="10" xfId="53" applyFont="1" applyFill="1" applyBorder="1" applyAlignment="1">
      <alignment vertical="center" wrapText="1"/>
      <protection/>
    </xf>
    <xf numFmtId="2" fontId="0" fillId="0" borderId="22" xfId="53" applyNumberFormat="1" applyFont="1" applyFill="1" applyBorder="1" applyAlignment="1">
      <alignment horizontal="center" vertical="center"/>
      <protection/>
    </xf>
    <xf numFmtId="0" fontId="8" fillId="0" borderId="10" xfId="53" applyFont="1" applyBorder="1" applyAlignment="1">
      <alignment vertical="top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49" fontId="35" fillId="26" borderId="10" xfId="53" applyNumberFormat="1" applyFont="1" applyFill="1" applyBorder="1" applyAlignment="1">
      <alignment horizontal="center" vertical="center" wrapText="1"/>
      <protection/>
    </xf>
    <xf numFmtId="2" fontId="8" fillId="26" borderId="10" xfId="53" applyNumberFormat="1" applyFont="1" applyFill="1" applyBorder="1" applyAlignment="1">
      <alignment horizontal="center" vertical="center"/>
      <protection/>
    </xf>
    <xf numFmtId="2" fontId="0" fillId="0" borderId="21" xfId="53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left" vertical="center" wrapText="1"/>
      <protection/>
    </xf>
    <xf numFmtId="0" fontId="33" fillId="24" borderId="10" xfId="53" applyFont="1" applyFill="1" applyBorder="1" applyAlignment="1">
      <alignment horizontal="center" vertical="center" wrapText="1"/>
      <protection/>
    </xf>
    <xf numFmtId="49" fontId="32" fillId="24" borderId="10" xfId="53" applyNumberFormat="1" applyFont="1" applyFill="1" applyBorder="1" applyAlignment="1">
      <alignment horizontal="center" vertical="center" wrapText="1"/>
      <protection/>
    </xf>
    <xf numFmtId="0" fontId="9" fillId="24" borderId="10" xfId="53" applyFont="1" applyFill="1" applyBorder="1" applyAlignment="1">
      <alignment horizontal="center" vertical="center"/>
      <protection/>
    </xf>
    <xf numFmtId="0" fontId="9" fillId="24" borderId="10" xfId="53" applyNumberFormat="1" applyFont="1" applyFill="1" applyBorder="1" applyAlignment="1" applyProtection="1">
      <alignment horizontal="center" vertical="center"/>
      <protection/>
    </xf>
    <xf numFmtId="0" fontId="9" fillId="26" borderId="10" xfId="53" applyFont="1" applyFill="1" applyBorder="1" applyAlignment="1">
      <alignment vertical="center" wrapText="1"/>
      <protection/>
    </xf>
    <xf numFmtId="0" fontId="37" fillId="0" borderId="10" xfId="53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2" fontId="1" fillId="0" borderId="21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2" fontId="9" fillId="0" borderId="10" xfId="53" applyNumberFormat="1" applyFont="1" applyFill="1" applyBorder="1" applyAlignment="1">
      <alignment horizontal="center" vertical="center" wrapText="1"/>
      <protection/>
    </xf>
    <xf numFmtId="2" fontId="9" fillId="0" borderId="10" xfId="53" applyNumberFormat="1" applyFont="1" applyFill="1" applyBorder="1" applyAlignment="1">
      <alignment horizontal="center" vertical="center"/>
      <protection/>
    </xf>
    <xf numFmtId="10" fontId="9" fillId="0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shrinkToFit="1"/>
      <protection/>
    </xf>
    <xf numFmtId="2" fontId="8" fillId="0" borderId="10" xfId="53" applyNumberFormat="1" applyFont="1" applyBorder="1" applyAlignment="1">
      <alignment horizontal="center" vertical="center"/>
      <protection/>
    </xf>
    <xf numFmtId="0" fontId="38" fillId="0" borderId="10" xfId="53" applyFont="1" applyFill="1" applyBorder="1" applyAlignment="1">
      <alignment horizontal="left" vertical="center" wrapText="1"/>
      <protection/>
    </xf>
    <xf numFmtId="2" fontId="39" fillId="0" borderId="21" xfId="53" applyNumberFormat="1" applyFont="1" applyFill="1" applyBorder="1" applyAlignment="1">
      <alignment horizontal="center" vertical="center"/>
      <protection/>
    </xf>
    <xf numFmtId="2" fontId="0" fillId="24" borderId="10" xfId="53" applyNumberFormat="1" applyFont="1" applyFill="1" applyBorder="1" applyAlignment="1">
      <alignment horizontal="center" vertical="center"/>
      <protection/>
    </xf>
    <xf numFmtId="2" fontId="0" fillId="24" borderId="21" xfId="53" applyNumberFormat="1" applyFont="1" applyFill="1" applyBorder="1" applyAlignment="1">
      <alignment horizontal="center" vertical="center"/>
      <protection/>
    </xf>
    <xf numFmtId="2" fontId="2" fillId="24" borderId="10" xfId="53" applyNumberFormat="1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2" fontId="40" fillId="0" borderId="10" xfId="53" applyNumberFormat="1" applyFont="1" applyFill="1" applyBorder="1" applyAlignment="1">
      <alignment horizontal="center" vertical="center" wrapText="1"/>
      <protection/>
    </xf>
    <xf numFmtId="2" fontId="2" fillId="22" borderId="21" xfId="53" applyNumberFormat="1" applyFont="1" applyFill="1" applyBorder="1" applyAlignment="1">
      <alignment horizontal="center" vertical="center" wrapText="1"/>
      <protection/>
    </xf>
    <xf numFmtId="2" fontId="2" fillId="0" borderId="21" xfId="53" applyNumberFormat="1" applyFont="1" applyFill="1" applyBorder="1" applyAlignment="1">
      <alignment horizontal="center" vertical="center" wrapText="1"/>
      <protection/>
    </xf>
    <xf numFmtId="2" fontId="40" fillId="0" borderId="21" xfId="53" applyNumberFormat="1" applyFont="1" applyFill="1" applyBorder="1" applyAlignment="1">
      <alignment horizontal="center" vertical="center" wrapText="1"/>
      <protection/>
    </xf>
    <xf numFmtId="2" fontId="39" fillId="0" borderId="10" xfId="53" applyNumberFormat="1" applyFont="1" applyBorder="1" applyAlignment="1">
      <alignment horizontal="center" vertical="center"/>
      <protection/>
    </xf>
    <xf numFmtId="0" fontId="35" fillId="0" borderId="10" xfId="53" applyFont="1" applyFill="1" applyBorder="1" applyAlignment="1">
      <alignment horizontal="left" vertical="center" wrapText="1"/>
      <protection/>
    </xf>
    <xf numFmtId="2" fontId="39" fillId="0" borderId="21" xfId="53" applyNumberFormat="1" applyFont="1" applyBorder="1" applyAlignment="1">
      <alignment horizontal="center" vertical="center"/>
      <protection/>
    </xf>
    <xf numFmtId="2" fontId="2" fillId="22" borderId="10" xfId="53" applyNumberFormat="1" applyFont="1" applyFill="1" applyBorder="1" applyAlignment="1">
      <alignment horizontal="center" vertical="center" wrapText="1"/>
      <protection/>
    </xf>
    <xf numFmtId="2" fontId="2" fillId="22" borderId="22" xfId="53" applyNumberFormat="1" applyFont="1" applyFill="1" applyBorder="1" applyAlignment="1">
      <alignment horizontal="center" vertical="center" wrapText="1"/>
      <protection/>
    </xf>
    <xf numFmtId="2" fontId="39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left" vertical="top" wrapText="1"/>
      <protection/>
    </xf>
    <xf numFmtId="2" fontId="39" fillId="0" borderId="22" xfId="53" applyNumberFormat="1" applyFont="1" applyFill="1" applyBorder="1" applyAlignment="1">
      <alignment horizontal="center" vertical="center"/>
      <protection/>
    </xf>
    <xf numFmtId="0" fontId="32" fillId="0" borderId="10" xfId="53" applyFont="1" applyFill="1" applyBorder="1" applyAlignment="1">
      <alignment horizontal="left" vertical="center" wrapText="1"/>
      <protection/>
    </xf>
    <xf numFmtId="0" fontId="35" fillId="0" borderId="10" xfId="53" applyFont="1" applyBorder="1" applyAlignment="1">
      <alignment horizontal="left" vertical="top" wrapText="1"/>
      <protection/>
    </xf>
    <xf numFmtId="2" fontId="39" fillId="24" borderId="10" xfId="53" applyNumberFormat="1" applyFont="1" applyFill="1" applyBorder="1" applyAlignment="1">
      <alignment horizontal="center" vertical="center"/>
      <protection/>
    </xf>
    <xf numFmtId="2" fontId="39" fillId="24" borderId="21" xfId="53" applyNumberFormat="1" applyFont="1" applyFill="1" applyBorder="1" applyAlignment="1">
      <alignment horizontal="center" vertical="center"/>
      <protection/>
    </xf>
    <xf numFmtId="2" fontId="0" fillId="0" borderId="21" xfId="53" applyNumberFormat="1" applyFont="1" applyBorder="1">
      <alignment/>
      <protection/>
    </xf>
    <xf numFmtId="49" fontId="8" fillId="26" borderId="10" xfId="53" applyNumberFormat="1" applyFont="1" applyFill="1" applyBorder="1" applyAlignment="1">
      <alignment horizontal="center" vertical="center" shrinkToFit="1"/>
      <protection/>
    </xf>
    <xf numFmtId="10" fontId="8" fillId="26" borderId="10" xfId="53" applyNumberFormat="1" applyFont="1" applyFill="1" applyBorder="1" applyAlignment="1">
      <alignment horizontal="center" vertical="center" wrapText="1"/>
      <protection/>
    </xf>
    <xf numFmtId="49" fontId="9" fillId="26" borderId="10" xfId="53" applyNumberFormat="1" applyFont="1" applyFill="1" applyBorder="1" applyAlignment="1">
      <alignment horizontal="center" vertical="center" shrinkToFit="1"/>
      <protection/>
    </xf>
    <xf numFmtId="49" fontId="8" fillId="25" borderId="10" xfId="53" applyNumberFormat="1" applyFont="1" applyFill="1" applyBorder="1" applyAlignment="1">
      <alignment horizontal="center" vertical="center" wrapText="1"/>
      <protection/>
    </xf>
    <xf numFmtId="2" fontId="8" fillId="25" borderId="1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wrapText="1"/>
      <protection/>
    </xf>
    <xf numFmtId="0" fontId="37" fillId="0" borderId="10" xfId="53" applyFont="1" applyFill="1" applyBorder="1" applyAlignment="1">
      <alignment horizontal="center" vertical="center" wrapText="1"/>
      <protection/>
    </xf>
    <xf numFmtId="0" fontId="8" fillId="0" borderId="22" xfId="53" applyFont="1" applyBorder="1" applyAlignment="1">
      <alignment wrapText="1"/>
      <protection/>
    </xf>
    <xf numFmtId="0" fontId="8" fillId="0" borderId="15" xfId="53" applyFont="1" applyFill="1" applyBorder="1" applyAlignment="1">
      <alignment vertical="center" wrapText="1"/>
      <protection/>
    </xf>
    <xf numFmtId="0" fontId="8" fillId="0" borderId="0" xfId="53" applyFont="1" applyFill="1" applyAlignment="1">
      <alignment wrapText="1" shrinkToFit="1"/>
      <protection/>
    </xf>
    <xf numFmtId="0" fontId="9" fillId="0" borderId="10" xfId="53" applyFont="1" applyBorder="1" applyAlignment="1">
      <alignment horizontal="left" vertical="center" wrapText="1"/>
      <protection/>
    </xf>
    <xf numFmtId="2" fontId="0" fillId="22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Border="1" applyAlignment="1">
      <alignment horizontal="left" vertical="top" wrapText="1" shrinkToFit="1"/>
      <protection/>
    </xf>
    <xf numFmtId="0" fontId="32" fillId="26" borderId="10" xfId="53" applyFont="1" applyFill="1" applyBorder="1" applyAlignment="1">
      <alignment horizontal="left" vertical="center" wrapText="1"/>
      <protection/>
    </xf>
    <xf numFmtId="2" fontId="0" fillId="25" borderId="21" xfId="53" applyNumberFormat="1" applyFont="1" applyFill="1" applyBorder="1" applyAlignment="1">
      <alignment horizontal="center" vertical="center"/>
      <protection/>
    </xf>
    <xf numFmtId="2" fontId="0" fillId="25" borderId="10" xfId="53" applyNumberFormat="1" applyFont="1" applyFill="1" applyBorder="1" applyAlignment="1">
      <alignment horizontal="center" vertical="center"/>
      <protection/>
    </xf>
    <xf numFmtId="10" fontId="0" fillId="25" borderId="10" xfId="53" applyNumberFormat="1" applyFont="1" applyFill="1" applyBorder="1">
      <alignment/>
      <protection/>
    </xf>
    <xf numFmtId="2" fontId="0" fillId="25" borderId="0" xfId="53" applyNumberFormat="1" applyFont="1" applyFill="1">
      <alignment/>
      <protection/>
    </xf>
    <xf numFmtId="0" fontId="0" fillId="25" borderId="0" xfId="53" applyFont="1" applyFill="1">
      <alignment/>
      <protection/>
    </xf>
    <xf numFmtId="0" fontId="41" fillId="0" borderId="10" xfId="53" applyFont="1" applyFill="1" applyBorder="1" applyAlignment="1">
      <alignment horizontal="left" vertical="center" wrapText="1"/>
      <protection/>
    </xf>
    <xf numFmtId="2" fontId="6" fillId="22" borderId="21" xfId="53" applyNumberFormat="1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0" fontId="35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wrapText="1"/>
      <protection/>
    </xf>
    <xf numFmtId="0" fontId="8" fillId="0" borderId="0" xfId="53" applyFont="1" applyAlignment="1">
      <alignment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35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33" fillId="0" borderId="10" xfId="53" applyFont="1" applyFill="1" applyBorder="1" applyAlignment="1">
      <alignment horizontal="center" vertical="center" wrapText="1"/>
      <protection/>
    </xf>
    <xf numFmtId="10" fontId="8" fillId="27" borderId="10" xfId="53" applyNumberFormat="1" applyFont="1" applyFill="1" applyBorder="1" applyAlignment="1">
      <alignment horizontal="center" vertical="center" wrapText="1"/>
      <protection/>
    </xf>
    <xf numFmtId="2" fontId="34" fillId="0" borderId="10" xfId="53" applyNumberFormat="1" applyFont="1" applyFill="1" applyBorder="1" applyAlignment="1">
      <alignment horizontal="center" vertical="center" wrapText="1"/>
      <protection/>
    </xf>
    <xf numFmtId="0" fontId="33" fillId="0" borderId="10" xfId="53" applyFont="1" applyFill="1" applyBorder="1" applyAlignment="1">
      <alignment horizontal="left" vertical="center" wrapText="1"/>
      <protection/>
    </xf>
    <xf numFmtId="0" fontId="32" fillId="24" borderId="10" xfId="53" applyFont="1" applyFill="1" applyBorder="1" applyAlignment="1">
      <alignment horizontal="center" vertical="center" wrapText="1"/>
      <protection/>
    </xf>
    <xf numFmtId="49" fontId="35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53" applyNumberFormat="1" applyFont="1" applyFill="1" applyBorder="1" applyAlignment="1">
      <alignment horizontal="center" vertical="center" wrapText="1"/>
      <protection/>
    </xf>
    <xf numFmtId="49" fontId="35" fillId="0" borderId="10" xfId="53" applyNumberFormat="1" applyFont="1" applyFill="1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center" vertical="center"/>
      <protection/>
    </xf>
    <xf numFmtId="0" fontId="0" fillId="0" borderId="21" xfId="53" applyFont="1" applyBorder="1">
      <alignment/>
      <protection/>
    </xf>
    <xf numFmtId="0" fontId="0" fillId="0" borderId="22" xfId="53" applyFont="1" applyBorder="1">
      <alignment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0" fontId="35" fillId="0" borderId="10" xfId="53" applyFont="1" applyFill="1" applyBorder="1" applyAlignment="1">
      <alignment horizontal="left" vertical="top" wrapText="1"/>
      <protection/>
    </xf>
    <xf numFmtId="0" fontId="9" fillId="25" borderId="10" xfId="53" applyFont="1" applyFill="1" applyBorder="1" applyAlignment="1">
      <alignment horizontal="left" vertical="center" wrapText="1"/>
      <protection/>
    </xf>
    <xf numFmtId="49" fontId="35" fillId="25" borderId="10" xfId="53" applyNumberFormat="1" applyFont="1" applyFill="1" applyBorder="1" applyAlignment="1">
      <alignment horizontal="center" vertical="center" wrapText="1"/>
      <protection/>
    </xf>
    <xf numFmtId="49" fontId="8" fillId="25" borderId="10" xfId="53" applyNumberFormat="1" applyFont="1" applyFill="1" applyBorder="1" applyAlignment="1">
      <alignment horizontal="center" vertical="center" shrinkToFit="1"/>
      <protection/>
    </xf>
    <xf numFmtId="2" fontId="8" fillId="25" borderId="10" xfId="53" applyNumberFormat="1" applyFont="1" applyFill="1" applyBorder="1" applyAlignment="1">
      <alignment horizontal="center" vertical="center"/>
      <protection/>
    </xf>
    <xf numFmtId="0" fontId="32" fillId="0" borderId="10" xfId="53" applyFont="1" applyFill="1" applyBorder="1" applyAlignment="1">
      <alignment horizontal="left" vertical="top" wrapText="1"/>
      <protection/>
    </xf>
    <xf numFmtId="0" fontId="41" fillId="0" borderId="10" xfId="53" applyFont="1" applyFill="1" applyBorder="1" applyAlignment="1">
      <alignment horizontal="left" vertical="top" wrapText="1"/>
      <protection/>
    </xf>
    <xf numFmtId="0" fontId="8" fillId="0" borderId="10" xfId="53" applyFont="1" applyBorder="1" applyAlignment="1">
      <alignment horizontal="left" vertical="top" wrapText="1"/>
      <protection/>
    </xf>
    <xf numFmtId="2" fontId="9" fillId="24" borderId="10" xfId="53" applyNumberFormat="1" applyFont="1" applyFill="1" applyBorder="1" applyAlignment="1">
      <alignment horizontal="center" vertical="center"/>
      <protection/>
    </xf>
    <xf numFmtId="0" fontId="8" fillId="0" borderId="0" xfId="53" applyFont="1">
      <alignment/>
      <protection/>
    </xf>
    <xf numFmtId="49" fontId="32" fillId="26" borderId="10" xfId="53" applyNumberFormat="1" applyFont="1" applyFill="1" applyBorder="1" applyAlignment="1">
      <alignment horizontal="center" vertical="center" wrapText="1"/>
      <protection/>
    </xf>
    <xf numFmtId="49" fontId="9" fillId="26" borderId="10" xfId="53" applyNumberFormat="1" applyFont="1" applyFill="1" applyBorder="1" applyAlignment="1">
      <alignment horizontal="center" vertical="center" wrapText="1"/>
      <protection/>
    </xf>
    <xf numFmtId="2" fontId="9" fillId="26" borderId="10" xfId="53" applyNumberFormat="1" applyFont="1" applyFill="1" applyBorder="1" applyAlignment="1">
      <alignment horizontal="center" vertical="center"/>
      <protection/>
    </xf>
    <xf numFmtId="2" fontId="9" fillId="26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top" wrapText="1"/>
      <protection/>
    </xf>
    <xf numFmtId="0" fontId="32" fillId="0" borderId="10" xfId="53" applyFont="1" applyBorder="1" applyAlignment="1">
      <alignment wrapText="1"/>
      <protection/>
    </xf>
    <xf numFmtId="0" fontId="8" fillId="0" borderId="10" xfId="53" applyFont="1" applyFill="1" applyBorder="1" applyAlignment="1">
      <alignment horizontal="left" vertical="center"/>
      <protection/>
    </xf>
    <xf numFmtId="0" fontId="9" fillId="0" borderId="10" xfId="53" applyFont="1" applyFill="1" applyBorder="1" applyAlignment="1">
      <alignment horizontal="left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49" fontId="0" fillId="0" borderId="10" xfId="53" applyNumberFormat="1" applyFont="1" applyFill="1" applyBorder="1" applyAlignment="1">
      <alignment horizontal="center" vertical="center"/>
      <protection/>
    </xf>
    <xf numFmtId="10" fontId="0" fillId="25" borderId="10" xfId="53" applyNumberFormat="1" applyFont="1" applyFill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49" fontId="0" fillId="0" borderId="0" xfId="53" applyNumberFormat="1" applyFont="1" applyAlignment="1">
      <alignment horizontal="center" vertical="center"/>
      <protection/>
    </xf>
    <xf numFmtId="0" fontId="0" fillId="4" borderId="0" xfId="53" applyFont="1" applyFill="1" applyAlignment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2" fontId="2" fillId="0" borderId="0" xfId="53" applyNumberFormat="1" applyFont="1" applyFill="1" applyBorder="1" applyAlignment="1">
      <alignment horizontal="center" vertical="top" wrapText="1"/>
      <protection/>
    </xf>
    <xf numFmtId="2" fontId="0" fillId="0" borderId="0" xfId="53" applyNumberFormat="1" applyFont="1" applyAlignment="1">
      <alignment horizontal="center" vertical="center"/>
      <protection/>
    </xf>
    <xf numFmtId="10" fontId="0" fillId="25" borderId="0" xfId="53" applyNumberFormat="1" applyFont="1" applyFill="1" applyAlignment="1">
      <alignment horizontal="center" vertical="center"/>
      <protection/>
    </xf>
    <xf numFmtId="49" fontId="0" fillId="0" borderId="0" xfId="53" applyNumberFormat="1" applyFont="1">
      <alignment/>
      <protection/>
    </xf>
    <xf numFmtId="0" fontId="0" fillId="4" borderId="0" xfId="53" applyFont="1" applyFill="1">
      <alignment/>
      <protection/>
    </xf>
    <xf numFmtId="0" fontId="0" fillId="0" borderId="0" xfId="53" applyFont="1" applyFill="1">
      <alignment/>
      <protection/>
    </xf>
    <xf numFmtId="0" fontId="2" fillId="0" borderId="0" xfId="53" applyFont="1" applyBorder="1" applyAlignment="1">
      <alignment horizontal="center" vertical="top" wrapText="1"/>
      <protection/>
    </xf>
    <xf numFmtId="0" fontId="36" fillId="0" borderId="0" xfId="53" applyFont="1" applyAlignment="1">
      <alignment horizont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8" fillId="0" borderId="10" xfId="0" applyNumberFormat="1" applyFont="1" applyFill="1" applyBorder="1" applyAlignment="1" applyProtection="1">
      <alignment wrapText="1"/>
      <protection/>
    </xf>
    <xf numFmtId="0" fontId="8" fillId="0" borderId="23" xfId="53" applyFont="1" applyBorder="1" applyAlignment="1">
      <alignment vertical="top" wrapText="1"/>
      <protection/>
    </xf>
    <xf numFmtId="0" fontId="8" fillId="0" borderId="13" xfId="53" applyFont="1" applyBorder="1" applyAlignment="1">
      <alignment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29" fillId="0" borderId="0" xfId="53" applyFont="1" applyAlignment="1">
      <alignment horizontal="center" wrapText="1"/>
      <protection/>
    </xf>
    <xf numFmtId="0" fontId="29" fillId="0" borderId="0" xfId="53" applyFont="1" applyAlignment="1">
      <alignment/>
      <protection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2" fontId="9" fillId="22" borderId="1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15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0" fontId="9" fillId="0" borderId="13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38" fillId="0" borderId="10" xfId="0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2" fontId="9" fillId="22" borderId="10" xfId="0" applyNumberFormat="1" applyFont="1" applyFill="1" applyBorder="1" applyAlignment="1">
      <alignment horizontal="center" vertical="center"/>
    </xf>
    <xf numFmtId="2" fontId="9" fillId="22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8" fillId="0" borderId="22" xfId="0" applyFont="1" applyBorder="1" applyAlignment="1">
      <alignment wrapText="1"/>
    </xf>
    <xf numFmtId="0" fontId="8" fillId="0" borderId="0" xfId="0" applyFont="1" applyFill="1" applyAlignment="1">
      <alignment wrapText="1" shrinkToFit="1"/>
    </xf>
    <xf numFmtId="2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shrinkToFit="1"/>
    </xf>
    <xf numFmtId="0" fontId="33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/>
    </xf>
    <xf numFmtId="10" fontId="8" fillId="0" borderId="10" xfId="0" applyNumberFormat="1" applyFont="1" applyFill="1" applyBorder="1" applyAlignment="1">
      <alignment horizontal="center" vertical="top" wrapText="1"/>
    </xf>
    <xf numFmtId="10" fontId="8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10" xfId="0" applyFont="1" applyFill="1" applyBorder="1" applyAlignment="1">
      <alignment wrapText="1"/>
    </xf>
    <xf numFmtId="1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10" fontId="9" fillId="27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10" fontId="8" fillId="0" borderId="16" xfId="0" applyNumberFormat="1" applyFont="1" applyFill="1" applyBorder="1" applyAlignment="1">
      <alignment horizontal="center" vertical="center" wrapText="1"/>
    </xf>
    <xf numFmtId="2" fontId="8" fillId="22" borderId="10" xfId="0" applyNumberFormat="1" applyFont="1" applyFill="1" applyBorder="1" applyAlignment="1">
      <alignment horizontal="center" vertical="center" wrapText="1"/>
    </xf>
    <xf numFmtId="0" fontId="9" fillId="0" borderId="16" xfId="53" applyFont="1" applyBorder="1" applyAlignment="1">
      <alignment vertical="top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49" fontId="9" fillId="22" borderId="10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36" fillId="0" borderId="0" xfId="0" applyNumberFormat="1" applyFont="1" applyFill="1" applyBorder="1" applyAlignment="1" applyProtection="1">
      <alignment horizontal="center" wrapText="1"/>
      <protection/>
    </xf>
    <xf numFmtId="0" fontId="36" fillId="0" borderId="0" xfId="0" applyFont="1" applyAlignment="1">
      <alignment horizont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36" fillId="0" borderId="0" xfId="0" applyFont="1" applyBorder="1" applyAlignment="1">
      <alignment horizontal="center" vertical="top" wrapText="1"/>
    </xf>
    <xf numFmtId="0" fontId="43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31" fillId="0" borderId="0" xfId="53" applyFont="1" applyAlignment="1">
      <alignment/>
      <protection/>
    </xf>
    <xf numFmtId="0" fontId="9" fillId="0" borderId="26" xfId="53" applyFont="1" applyBorder="1" applyAlignment="1">
      <alignment horizontal="center" vertical="top" wrapText="1"/>
      <protection/>
    </xf>
    <xf numFmtId="0" fontId="9" fillId="0" borderId="27" xfId="53" applyFont="1" applyBorder="1" applyAlignment="1">
      <alignment horizontal="center" vertical="top" wrapText="1"/>
      <protection/>
    </xf>
    <xf numFmtId="0" fontId="9" fillId="0" borderId="28" xfId="53" applyFont="1" applyBorder="1" applyAlignment="1">
      <alignment horizontal="center" vertical="top" wrapText="1"/>
      <protection/>
    </xf>
    <xf numFmtId="0" fontId="9" fillId="0" borderId="29" xfId="53" applyFont="1" applyBorder="1" applyAlignment="1">
      <alignment horizontal="center" vertical="top" wrapText="1"/>
      <protection/>
    </xf>
    <xf numFmtId="0" fontId="9" fillId="0" borderId="18" xfId="53" applyFont="1" applyBorder="1" applyAlignment="1">
      <alignment horizontal="center" vertical="top" wrapText="1"/>
      <protection/>
    </xf>
    <xf numFmtId="0" fontId="9" fillId="0" borderId="30" xfId="53" applyFont="1" applyBorder="1" applyAlignment="1">
      <alignment horizontal="center" vertical="top" wrapText="1"/>
      <protection/>
    </xf>
    <xf numFmtId="0" fontId="0" fillId="0" borderId="0" xfId="53" applyAlignment="1">
      <alignment horizontal="center"/>
      <protection/>
    </xf>
    <xf numFmtId="0" fontId="9" fillId="0" borderId="16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2" fillId="0" borderId="1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horizontal="left" wrapText="1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29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13 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05"/>
  <sheetViews>
    <sheetView tabSelected="1" view="pageBreakPreview" zoomScale="115" zoomScaleSheetLayoutView="115" workbookViewId="0" topLeftCell="A4">
      <selection activeCell="A7" sqref="A7:AA8"/>
    </sheetView>
  </sheetViews>
  <sheetFormatPr defaultColWidth="9.00390625" defaultRowHeight="12.75"/>
  <cols>
    <col min="1" max="1" width="38.75390625" style="4" customWidth="1"/>
    <col min="2" max="2" width="8.125" style="4" customWidth="1"/>
    <col min="3" max="3" width="7.625" style="4" customWidth="1"/>
    <col min="4" max="4" width="11.75390625" style="4" customWidth="1"/>
    <col min="5" max="5" width="7.875" style="4" customWidth="1"/>
    <col min="6" max="6" width="16.375" style="4" hidden="1" customWidth="1"/>
    <col min="7" max="13" width="9.125" style="4" hidden="1" customWidth="1"/>
    <col min="14" max="14" width="11.125" style="4" hidden="1" customWidth="1"/>
    <col min="15" max="17" width="9.125" style="4" hidden="1" customWidth="1"/>
    <col min="18" max="18" width="13.625" style="4" hidden="1" customWidth="1"/>
    <col min="19" max="19" width="15.875" style="4" hidden="1" customWidth="1"/>
    <col min="20" max="20" width="17.00390625" style="4" hidden="1" customWidth="1"/>
    <col min="21" max="21" width="11.75390625" style="4" hidden="1" customWidth="1"/>
    <col min="22" max="22" width="14.875" style="4" hidden="1" customWidth="1"/>
    <col min="23" max="23" width="11.625" style="4" hidden="1" customWidth="1"/>
    <col min="24" max="24" width="14.25390625" style="31" customWidth="1"/>
    <col min="25" max="25" width="18.75390625" style="4" customWidth="1"/>
    <col min="26" max="26" width="18.875" style="4" customWidth="1"/>
    <col min="27" max="27" width="15.625" style="4" customWidth="1"/>
    <col min="28" max="28" width="10.875" style="31" customWidth="1"/>
    <col min="29" max="16384" width="9.125" style="31" customWidth="1"/>
  </cols>
  <sheetData>
    <row r="1" spans="3:28" ht="12.75" hidden="1">
      <c r="C1" s="5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298"/>
      <c r="Y1" s="5"/>
      <c r="Z1" s="386"/>
      <c r="AA1" s="386"/>
      <c r="AB1" s="386"/>
    </row>
    <row r="2" spans="3:29" ht="12.75" hidden="1">
      <c r="C2" s="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99"/>
      <c r="Y2" s="386"/>
      <c r="Z2" s="386"/>
      <c r="AA2" s="386"/>
      <c r="AB2" s="386"/>
      <c r="AC2" s="5"/>
    </row>
    <row r="3" spans="2:29" ht="12.75" hidden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99"/>
      <c r="Y3" s="386"/>
      <c r="Z3" s="386"/>
      <c r="AA3" s="386"/>
      <c r="AB3" s="386"/>
      <c r="AC3" s="5"/>
    </row>
    <row r="4" spans="3:29" ht="12.75">
      <c r="C4" s="5"/>
      <c r="D4" s="5"/>
      <c r="V4" s="9"/>
      <c r="W4" s="9"/>
      <c r="X4" s="9"/>
      <c r="Y4" s="300"/>
      <c r="Z4" s="390" t="s">
        <v>339</v>
      </c>
      <c r="AA4" s="391"/>
      <c r="AB4" s="300"/>
      <c r="AC4" s="5"/>
    </row>
    <row r="5" spans="4:29" ht="12.75">
      <c r="D5" s="5"/>
      <c r="E5" s="5"/>
      <c r="F5" s="5"/>
      <c r="G5" s="5"/>
      <c r="H5" s="5"/>
      <c r="I5" s="5"/>
      <c r="V5" s="9"/>
      <c r="W5" s="9"/>
      <c r="X5" s="9"/>
      <c r="Y5" s="9"/>
      <c r="Z5" s="10"/>
      <c r="AA5" s="10"/>
      <c r="AB5" s="10"/>
      <c r="AC5" s="10"/>
    </row>
    <row r="6" spans="2:26" ht="18.75">
      <c r="B6" s="381" t="s">
        <v>340</v>
      </c>
      <c r="C6" s="381"/>
      <c r="D6" s="381"/>
      <c r="E6" s="381"/>
      <c r="F6" s="381"/>
      <c r="G6" s="381"/>
      <c r="H6" s="381"/>
      <c r="I6" s="381"/>
      <c r="J6" s="381"/>
      <c r="K6" s="382"/>
      <c r="L6" s="382"/>
      <c r="M6" s="382"/>
      <c r="N6" s="382"/>
      <c r="O6" s="382"/>
      <c r="P6" s="382"/>
      <c r="Q6" s="382"/>
      <c r="R6" s="382"/>
      <c r="S6" s="382"/>
      <c r="T6" s="382"/>
      <c r="V6" s="9"/>
      <c r="W6" s="9"/>
      <c r="X6" s="9"/>
      <c r="Y6" s="9"/>
      <c r="Z6" s="9"/>
    </row>
    <row r="7" spans="1:27" ht="12.75">
      <c r="A7" s="382" t="s">
        <v>341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</row>
    <row r="8" spans="1:27" ht="33" customHeight="1">
      <c r="A8" s="394"/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</row>
    <row r="9" spans="1:26" ht="18.75">
      <c r="A9" s="301"/>
      <c r="B9" s="392"/>
      <c r="C9" s="393"/>
      <c r="D9" s="393"/>
      <c r="E9" s="393"/>
      <c r="F9" s="393"/>
      <c r="G9" s="302"/>
      <c r="H9" s="302"/>
      <c r="I9" s="302"/>
      <c r="J9" s="302"/>
      <c r="K9" s="302"/>
      <c r="L9" s="302"/>
      <c r="M9" s="302"/>
      <c r="N9" s="302"/>
      <c r="O9" s="303"/>
      <c r="P9" s="303"/>
      <c r="Q9" s="303"/>
      <c r="R9" s="303"/>
      <c r="S9" s="303"/>
      <c r="T9" s="303"/>
      <c r="V9" s="9"/>
      <c r="W9" s="9"/>
      <c r="X9" s="9"/>
      <c r="Y9" s="9"/>
      <c r="Z9" s="9"/>
    </row>
    <row r="10" spans="1:26" ht="12.75">
      <c r="A10" s="12"/>
      <c r="B10" s="12"/>
      <c r="C10" s="12"/>
      <c r="D10" s="12"/>
      <c r="E10" s="12"/>
      <c r="F10" s="388" t="s">
        <v>11</v>
      </c>
      <c r="G10" s="388"/>
      <c r="H10" s="388"/>
      <c r="I10" s="13" t="s">
        <v>5</v>
      </c>
      <c r="J10" s="13"/>
      <c r="K10" s="13"/>
      <c r="L10" s="388" t="s">
        <v>11</v>
      </c>
      <c r="M10" s="388"/>
      <c r="N10" s="388"/>
      <c r="O10" s="13" t="s">
        <v>5</v>
      </c>
      <c r="P10" s="13"/>
      <c r="Q10" s="13"/>
      <c r="R10" s="13"/>
      <c r="S10" s="11"/>
      <c r="T10" s="11"/>
      <c r="U10" s="11"/>
      <c r="V10" s="9"/>
      <c r="W10" s="9"/>
      <c r="X10" s="9"/>
      <c r="Y10" s="9"/>
      <c r="Z10" s="9"/>
    </row>
    <row r="11" spans="1:26" ht="12.75">
      <c r="A11" s="12"/>
      <c r="B11" s="12"/>
      <c r="C11" s="12"/>
      <c r="D11" s="12"/>
      <c r="E11" s="12"/>
      <c r="F11" s="388"/>
      <c r="G11" s="388"/>
      <c r="H11" s="388"/>
      <c r="I11" s="13"/>
      <c r="J11" s="13"/>
      <c r="K11" s="13"/>
      <c r="L11" s="388"/>
      <c r="M11" s="388"/>
      <c r="N11" s="388"/>
      <c r="O11" s="13"/>
      <c r="P11" s="13"/>
      <c r="Q11" s="13"/>
      <c r="R11" s="13"/>
      <c r="S11" s="11"/>
      <c r="T11" s="11"/>
      <c r="U11" s="11"/>
      <c r="V11" s="9"/>
      <c r="W11" s="9"/>
      <c r="X11" s="9"/>
      <c r="Y11" s="9"/>
      <c r="Z11" s="9"/>
    </row>
    <row r="12" spans="1:27" ht="63">
      <c r="A12" s="389" t="s">
        <v>7</v>
      </c>
      <c r="B12" s="380" t="s">
        <v>8</v>
      </c>
      <c r="C12" s="380" t="s">
        <v>9</v>
      </c>
      <c r="D12" s="380" t="s">
        <v>51</v>
      </c>
      <c r="E12" s="380" t="s">
        <v>10</v>
      </c>
      <c r="F12" s="304"/>
      <c r="G12" s="380" t="s">
        <v>13</v>
      </c>
      <c r="H12" s="380" t="s">
        <v>14</v>
      </c>
      <c r="I12" s="304"/>
      <c r="J12" s="380" t="s">
        <v>13</v>
      </c>
      <c r="K12" s="380" t="s">
        <v>14</v>
      </c>
      <c r="L12" s="304"/>
      <c r="M12" s="380" t="s">
        <v>13</v>
      </c>
      <c r="N12" s="380" t="s">
        <v>14</v>
      </c>
      <c r="O12" s="304"/>
      <c r="P12" s="380" t="s">
        <v>13</v>
      </c>
      <c r="Q12" s="380" t="s">
        <v>14</v>
      </c>
      <c r="R12" s="304" t="s">
        <v>57</v>
      </c>
      <c r="S12" s="305" t="s">
        <v>56</v>
      </c>
      <c r="T12" s="305" t="s">
        <v>55</v>
      </c>
      <c r="U12" s="305" t="s">
        <v>52</v>
      </c>
      <c r="V12" s="305" t="s">
        <v>53</v>
      </c>
      <c r="W12" s="305" t="s">
        <v>54</v>
      </c>
      <c r="X12" s="383" t="s">
        <v>73</v>
      </c>
      <c r="Y12" s="389" t="s">
        <v>65</v>
      </c>
      <c r="Z12" s="380" t="s">
        <v>69</v>
      </c>
      <c r="AA12" s="380" t="s">
        <v>53</v>
      </c>
    </row>
    <row r="13" spans="1:27" ht="15.75">
      <c r="A13" s="395"/>
      <c r="B13" s="387"/>
      <c r="C13" s="387"/>
      <c r="D13" s="387"/>
      <c r="E13" s="387"/>
      <c r="F13" s="304"/>
      <c r="G13" s="380"/>
      <c r="H13" s="380"/>
      <c r="I13" s="304" t="s">
        <v>12</v>
      </c>
      <c r="J13" s="380"/>
      <c r="K13" s="380"/>
      <c r="L13" s="304" t="s">
        <v>12</v>
      </c>
      <c r="M13" s="380"/>
      <c r="N13" s="380"/>
      <c r="O13" s="304" t="s">
        <v>12</v>
      </c>
      <c r="P13" s="380"/>
      <c r="Q13" s="380"/>
      <c r="R13" s="304"/>
      <c r="S13" s="312"/>
      <c r="T13" s="312"/>
      <c r="U13" s="312"/>
      <c r="V13" s="312"/>
      <c r="W13" s="313"/>
      <c r="X13" s="384"/>
      <c r="Y13" s="387"/>
      <c r="Z13" s="387"/>
      <c r="AA13" s="380"/>
    </row>
    <row r="14" spans="1:27" ht="15.75">
      <c r="A14" s="395"/>
      <c r="B14" s="387"/>
      <c r="C14" s="387"/>
      <c r="D14" s="387"/>
      <c r="E14" s="387"/>
      <c r="F14" s="304"/>
      <c r="G14" s="304">
        <v>7</v>
      </c>
      <c r="H14" s="304">
        <v>8</v>
      </c>
      <c r="I14" s="304">
        <v>6</v>
      </c>
      <c r="J14" s="304">
        <v>7</v>
      </c>
      <c r="K14" s="304">
        <v>8</v>
      </c>
      <c r="L14" s="304">
        <v>6</v>
      </c>
      <c r="M14" s="304">
        <v>7</v>
      </c>
      <c r="N14" s="304">
        <v>8</v>
      </c>
      <c r="O14" s="314"/>
      <c r="P14" s="314"/>
      <c r="Q14" s="314"/>
      <c r="R14" s="314"/>
      <c r="S14" s="315">
        <v>6</v>
      </c>
      <c r="T14" s="315">
        <v>7</v>
      </c>
      <c r="U14" s="315"/>
      <c r="V14" s="315">
        <v>8</v>
      </c>
      <c r="W14" s="313"/>
      <c r="X14" s="385"/>
      <c r="Y14" s="387"/>
      <c r="Z14" s="387"/>
      <c r="AA14" s="380"/>
    </row>
    <row r="15" spans="1:27" ht="16.5" thickBot="1">
      <c r="A15" s="51">
        <v>1</v>
      </c>
      <c r="B15" s="51">
        <v>2</v>
      </c>
      <c r="C15" s="51">
        <v>3</v>
      </c>
      <c r="D15" s="51">
        <v>4</v>
      </c>
      <c r="E15" s="51">
        <v>5</v>
      </c>
      <c r="F15" s="51">
        <v>6</v>
      </c>
      <c r="G15" s="51"/>
      <c r="H15" s="51"/>
      <c r="I15" s="51"/>
      <c r="J15" s="51"/>
      <c r="K15" s="51"/>
      <c r="L15" s="51"/>
      <c r="M15" s="51"/>
      <c r="N15" s="51"/>
      <c r="O15" s="316"/>
      <c r="P15" s="316"/>
      <c r="Q15" s="316"/>
      <c r="R15" s="316"/>
      <c r="S15" s="53"/>
      <c r="T15" s="53"/>
      <c r="U15" s="53"/>
      <c r="V15" s="53"/>
      <c r="W15" s="317"/>
      <c r="X15" s="318">
        <v>6</v>
      </c>
      <c r="Y15" s="51">
        <v>7</v>
      </c>
      <c r="Z15" s="51">
        <v>8</v>
      </c>
      <c r="AA15" s="51">
        <v>9</v>
      </c>
    </row>
    <row r="16" spans="1:83" s="102" customFormat="1" ht="16.5" thickBot="1">
      <c r="A16" s="57" t="s">
        <v>15</v>
      </c>
      <c r="B16" s="58" t="s">
        <v>36</v>
      </c>
      <c r="C16" s="58" t="s">
        <v>43</v>
      </c>
      <c r="D16" s="58" t="s">
        <v>40</v>
      </c>
      <c r="E16" s="58" t="s">
        <v>38</v>
      </c>
      <c r="F16" s="59">
        <f>L16</f>
        <v>19781.6</v>
      </c>
      <c r="G16" s="59" t="e">
        <f>G17+G23+#REF!+G62+#REF!+G82+G91+#REF!</f>
        <v>#REF!</v>
      </c>
      <c r="H16" s="59" t="e">
        <f>H17+H23+#REF!+H62+#REF!+H82+H91+#REF!</f>
        <v>#REF!</v>
      </c>
      <c r="I16" s="59" t="e">
        <f>I17+I23+#REF!+I62+#REF!+I82+I91+#REF!</f>
        <v>#REF!</v>
      </c>
      <c r="J16" s="59" t="e">
        <f>J17+J23+#REF!+J62+#REF!+J82+J91+#REF!</f>
        <v>#REF!</v>
      </c>
      <c r="K16" s="59" t="e">
        <f>K17+K23+#REF!+K62+#REF!+K82+K91+#REF!</f>
        <v>#REF!</v>
      </c>
      <c r="L16" s="59">
        <v>19781.6</v>
      </c>
      <c r="M16" s="59">
        <v>18291.5</v>
      </c>
      <c r="N16" s="59">
        <v>1490.1</v>
      </c>
      <c r="O16" s="59" t="e">
        <f>O17+O23+#REF!+O62+#REF!+O82+O91+#REF!</f>
        <v>#REF!</v>
      </c>
      <c r="P16" s="59" t="e">
        <f>P17+P23+#REF!+P62+#REF!+P82+P91+#REF!</f>
        <v>#REF!</v>
      </c>
      <c r="Q16" s="59" t="e">
        <f>Q17+Q23+#REF!+Q62+#REF!+Q82+Q91+#REF!</f>
        <v>#REF!</v>
      </c>
      <c r="R16" s="60" t="e">
        <f>R17+R23+#REF!+R62+R82+R91+#REF!</f>
        <v>#REF!</v>
      </c>
      <c r="S16" s="60" t="e">
        <f>S17+S23+#REF!+S62+S82+S91+#REF!</f>
        <v>#REF!</v>
      </c>
      <c r="T16" s="60" t="e">
        <f>T17+T23+#REF!+T62+T82+T91+#REF!</f>
        <v>#REF!</v>
      </c>
      <c r="U16" s="60" t="e">
        <f>U17+U23+#REF!+U62+U82+U91+#REF!</f>
        <v>#REF!</v>
      </c>
      <c r="V16" s="60" t="e">
        <f>V17+V23+#REF!+V62+V82+V91+#REF!</f>
        <v>#REF!</v>
      </c>
      <c r="W16" s="60" t="e">
        <f>W17+W23+#REF!+W62+W82+W91+#REF!</f>
        <v>#REF!</v>
      </c>
      <c r="X16" s="319">
        <f>X17+X23+X62+X82+X91+X37+X54</f>
        <v>25649.84</v>
      </c>
      <c r="Y16" s="60">
        <f>Y17+Y23+Y62+Y82+Y91+Y37+Y54</f>
        <v>29182.350000000002</v>
      </c>
      <c r="Z16" s="60">
        <f>Z17+Z23+Z62+Z82+Z91+Z37+Z54</f>
        <v>28405.780000000002</v>
      </c>
      <c r="AA16" s="61">
        <f aca="true" t="shared" si="0" ref="AA16:AA33">Z16/Y16</f>
        <v>0.973389051944069</v>
      </c>
      <c r="AB16" s="320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</row>
    <row r="17" spans="1:83" ht="63.75" thickTop="1">
      <c r="A17" s="321" t="s">
        <v>16</v>
      </c>
      <c r="B17" s="322" t="s">
        <v>36</v>
      </c>
      <c r="C17" s="322" t="s">
        <v>37</v>
      </c>
      <c r="D17" s="322" t="s">
        <v>40</v>
      </c>
      <c r="E17" s="322" t="s">
        <v>38</v>
      </c>
      <c r="F17" s="62">
        <v>1102.3</v>
      </c>
      <c r="G17" s="62" t="e">
        <f>#REF!</f>
        <v>#REF!</v>
      </c>
      <c r="H17" s="62"/>
      <c r="I17" s="62"/>
      <c r="J17" s="62"/>
      <c r="K17" s="62"/>
      <c r="L17" s="63">
        <v>1102.3</v>
      </c>
      <c r="M17" s="63">
        <v>1102.3</v>
      </c>
      <c r="N17" s="63">
        <v>0</v>
      </c>
      <c r="O17" s="62"/>
      <c r="P17" s="62"/>
      <c r="Q17" s="62"/>
      <c r="R17" s="62" t="e">
        <f>#REF!</f>
        <v>#REF!</v>
      </c>
      <c r="S17" s="62" t="e">
        <f>#REF!</f>
        <v>#REF!</v>
      </c>
      <c r="T17" s="62" t="e">
        <f>#REF!</f>
        <v>#REF!</v>
      </c>
      <c r="U17" s="62" t="e">
        <f>#REF!</f>
        <v>#REF!</v>
      </c>
      <c r="V17" s="62" t="e">
        <f>#REF!</f>
        <v>#REF!</v>
      </c>
      <c r="W17" s="62" t="e">
        <f>#REF!</f>
        <v>#REF!</v>
      </c>
      <c r="X17" s="62">
        <f aca="true" t="shared" si="1" ref="X17:Z21">X18</f>
        <v>939</v>
      </c>
      <c r="Y17" s="62">
        <f t="shared" si="1"/>
        <v>949.03</v>
      </c>
      <c r="Z17" s="62">
        <f t="shared" si="1"/>
        <v>942.68</v>
      </c>
      <c r="AA17" s="323">
        <f t="shared" si="0"/>
        <v>0.9933089575672002</v>
      </c>
      <c r="AB17" s="320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</row>
    <row r="18" spans="1:83" ht="78.75">
      <c r="A18" s="71" t="s">
        <v>86</v>
      </c>
      <c r="B18" s="37" t="s">
        <v>36</v>
      </c>
      <c r="C18" s="37" t="s">
        <v>37</v>
      </c>
      <c r="D18" s="37" t="s">
        <v>87</v>
      </c>
      <c r="E18" s="37" t="s">
        <v>38</v>
      </c>
      <c r="F18" s="39">
        <f aca="true" t="shared" si="2" ref="F18:K18">F17</f>
        <v>1102.3</v>
      </c>
      <c r="G18" s="39" t="e">
        <f t="shared" si="2"/>
        <v>#REF!</v>
      </c>
      <c r="H18" s="39">
        <f t="shared" si="2"/>
        <v>0</v>
      </c>
      <c r="I18" s="39">
        <f t="shared" si="2"/>
        <v>0</v>
      </c>
      <c r="J18" s="39">
        <f t="shared" si="2"/>
        <v>0</v>
      </c>
      <c r="K18" s="39">
        <f t="shared" si="2"/>
        <v>0</v>
      </c>
      <c r="L18" s="63">
        <v>1102.3</v>
      </c>
      <c r="M18" s="63">
        <v>1102.3</v>
      </c>
      <c r="N18" s="63">
        <v>0</v>
      </c>
      <c r="O18" s="39">
        <f>O17</f>
        <v>0</v>
      </c>
      <c r="P18" s="39">
        <f>P17</f>
        <v>0</v>
      </c>
      <c r="Q18" s="39">
        <f>Q17</f>
        <v>0</v>
      </c>
      <c r="R18" s="38" t="e">
        <f>#REF!</f>
        <v>#REF!</v>
      </c>
      <c r="S18" s="38" t="e">
        <f>#REF!</f>
        <v>#REF!</v>
      </c>
      <c r="T18" s="38" t="e">
        <f>#REF!</f>
        <v>#REF!</v>
      </c>
      <c r="U18" s="38" t="e">
        <f>#REF!</f>
        <v>#REF!</v>
      </c>
      <c r="V18" s="38" t="e">
        <f>#REF!</f>
        <v>#REF!</v>
      </c>
      <c r="W18" s="38" t="e">
        <f>#REF!</f>
        <v>#REF!</v>
      </c>
      <c r="X18" s="38">
        <f t="shared" si="1"/>
        <v>939</v>
      </c>
      <c r="Y18" s="38">
        <f t="shared" si="1"/>
        <v>949.03</v>
      </c>
      <c r="Z18" s="38">
        <f t="shared" si="1"/>
        <v>942.68</v>
      </c>
      <c r="AA18" s="67">
        <f t="shared" si="0"/>
        <v>0.9933089575672002</v>
      </c>
      <c r="AB18" s="320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</row>
    <row r="19" spans="1:83" ht="15.75">
      <c r="A19" s="71" t="s">
        <v>88</v>
      </c>
      <c r="B19" s="37" t="s">
        <v>36</v>
      </c>
      <c r="C19" s="37" t="s">
        <v>37</v>
      </c>
      <c r="D19" s="37" t="s">
        <v>89</v>
      </c>
      <c r="E19" s="37" t="s">
        <v>38</v>
      </c>
      <c r="F19" s="39">
        <f aca="true" t="shared" si="3" ref="F19:K19">F17</f>
        <v>1102.3</v>
      </c>
      <c r="G19" s="39" t="e">
        <f t="shared" si="3"/>
        <v>#REF!</v>
      </c>
      <c r="H19" s="39">
        <f t="shared" si="3"/>
        <v>0</v>
      </c>
      <c r="I19" s="39">
        <f t="shared" si="3"/>
        <v>0</v>
      </c>
      <c r="J19" s="39">
        <f t="shared" si="3"/>
        <v>0</v>
      </c>
      <c r="K19" s="39">
        <f t="shared" si="3"/>
        <v>0</v>
      </c>
      <c r="L19" s="63">
        <v>1102.3</v>
      </c>
      <c r="M19" s="63">
        <v>1102.3</v>
      </c>
      <c r="N19" s="63">
        <v>0</v>
      </c>
      <c r="O19" s="39">
        <f>O17</f>
        <v>0</v>
      </c>
      <c r="P19" s="39">
        <f>P17</f>
        <v>0</v>
      </c>
      <c r="Q19" s="39">
        <f>Q17</f>
        <v>0</v>
      </c>
      <c r="R19" s="38" t="e">
        <f>#REF!</f>
        <v>#REF!</v>
      </c>
      <c r="S19" s="38" t="e">
        <f>#REF!</f>
        <v>#REF!</v>
      </c>
      <c r="T19" s="38" t="e">
        <f>#REF!</f>
        <v>#REF!</v>
      </c>
      <c r="U19" s="38" t="e">
        <f>#REF!</f>
        <v>#REF!</v>
      </c>
      <c r="V19" s="38" t="e">
        <f>#REF!</f>
        <v>#REF!</v>
      </c>
      <c r="W19" s="38" t="e">
        <f>#REF!</f>
        <v>#REF!</v>
      </c>
      <c r="X19" s="38">
        <f t="shared" si="1"/>
        <v>939</v>
      </c>
      <c r="Y19" s="38">
        <f t="shared" si="1"/>
        <v>949.03</v>
      </c>
      <c r="Z19" s="38">
        <f t="shared" si="1"/>
        <v>942.68</v>
      </c>
      <c r="AA19" s="67">
        <f t="shared" si="0"/>
        <v>0.9933089575672002</v>
      </c>
      <c r="AB19" s="320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</row>
    <row r="20" spans="1:83" ht="110.25">
      <c r="A20" s="68" t="s">
        <v>90</v>
      </c>
      <c r="B20" s="37" t="s">
        <v>36</v>
      </c>
      <c r="C20" s="37" t="s">
        <v>37</v>
      </c>
      <c r="D20" s="37" t="s">
        <v>89</v>
      </c>
      <c r="E20" s="68">
        <v>100</v>
      </c>
      <c r="F20" s="68">
        <v>100</v>
      </c>
      <c r="G20" s="39" t="e">
        <f aca="true" t="shared" si="4" ref="G20:L20">G17</f>
        <v>#REF!</v>
      </c>
      <c r="H20" s="39">
        <f t="shared" si="4"/>
        <v>0</v>
      </c>
      <c r="I20" s="39">
        <f t="shared" si="4"/>
        <v>0</v>
      </c>
      <c r="J20" s="39">
        <f t="shared" si="4"/>
        <v>0</v>
      </c>
      <c r="K20" s="39">
        <f t="shared" si="4"/>
        <v>0</v>
      </c>
      <c r="L20" s="39">
        <f t="shared" si="4"/>
        <v>1102.3</v>
      </c>
      <c r="M20" s="63">
        <v>1102.3</v>
      </c>
      <c r="N20" s="63">
        <v>1102.3</v>
      </c>
      <c r="O20" s="63">
        <v>0</v>
      </c>
      <c r="P20" s="39">
        <f>P17</f>
        <v>0</v>
      </c>
      <c r="Q20" s="39">
        <f>Q17</f>
        <v>0</v>
      </c>
      <c r="R20" s="39" t="e">
        <f>R17</f>
        <v>#REF!</v>
      </c>
      <c r="S20" s="39">
        <v>1109</v>
      </c>
      <c r="T20" s="38">
        <f>1109-127</f>
        <v>982</v>
      </c>
      <c r="U20" s="38">
        <v>763.6</v>
      </c>
      <c r="V20" s="38">
        <v>214.6</v>
      </c>
      <c r="W20" s="40">
        <f>U20/T20</f>
        <v>0.7775967413441955</v>
      </c>
      <c r="X20" s="39">
        <f t="shared" si="1"/>
        <v>939</v>
      </c>
      <c r="Y20" s="39">
        <f t="shared" si="1"/>
        <v>949.03</v>
      </c>
      <c r="Z20" s="39">
        <f t="shared" si="1"/>
        <v>942.68</v>
      </c>
      <c r="AA20" s="67">
        <f t="shared" si="0"/>
        <v>0.9933089575672002</v>
      </c>
      <c r="AB20" s="320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</row>
    <row r="21" spans="1:83" ht="47.25">
      <c r="A21" s="68" t="s">
        <v>91</v>
      </c>
      <c r="B21" s="37" t="s">
        <v>36</v>
      </c>
      <c r="C21" s="37" t="s">
        <v>37</v>
      </c>
      <c r="D21" s="37" t="s">
        <v>89</v>
      </c>
      <c r="E21" s="68">
        <v>120</v>
      </c>
      <c r="F21" s="68">
        <v>120</v>
      </c>
      <c r="G21" s="39"/>
      <c r="H21" s="39"/>
      <c r="I21" s="39"/>
      <c r="J21" s="39"/>
      <c r="K21" s="39"/>
      <c r="L21" s="39"/>
      <c r="M21" s="63"/>
      <c r="N21" s="63"/>
      <c r="O21" s="63"/>
      <c r="P21" s="39"/>
      <c r="Q21" s="39"/>
      <c r="R21" s="39"/>
      <c r="S21" s="39"/>
      <c r="T21" s="38"/>
      <c r="U21" s="38"/>
      <c r="V21" s="38"/>
      <c r="W21" s="40"/>
      <c r="X21" s="39">
        <f t="shared" si="1"/>
        <v>939</v>
      </c>
      <c r="Y21" s="39">
        <f t="shared" si="1"/>
        <v>949.03</v>
      </c>
      <c r="Z21" s="39">
        <f t="shared" si="1"/>
        <v>942.68</v>
      </c>
      <c r="AA21" s="67">
        <f t="shared" si="0"/>
        <v>0.9933089575672002</v>
      </c>
      <c r="AB21" s="320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</row>
    <row r="22" spans="1:83" ht="31.5">
      <c r="A22" s="68" t="s">
        <v>92</v>
      </c>
      <c r="B22" s="37" t="s">
        <v>36</v>
      </c>
      <c r="C22" s="37" t="s">
        <v>37</v>
      </c>
      <c r="D22" s="37" t="s">
        <v>89</v>
      </c>
      <c r="E22" s="68">
        <v>121</v>
      </c>
      <c r="F22" s="68">
        <v>121</v>
      </c>
      <c r="G22" s="39"/>
      <c r="H22" s="39"/>
      <c r="I22" s="39"/>
      <c r="J22" s="39"/>
      <c r="K22" s="39"/>
      <c r="L22" s="39"/>
      <c r="M22" s="63"/>
      <c r="N22" s="63"/>
      <c r="O22" s="63"/>
      <c r="P22" s="39"/>
      <c r="Q22" s="39"/>
      <c r="R22" s="39"/>
      <c r="S22" s="39"/>
      <c r="T22" s="38"/>
      <c r="U22" s="38"/>
      <c r="V22" s="38"/>
      <c r="W22" s="40"/>
      <c r="X22" s="39">
        <v>939</v>
      </c>
      <c r="Y22" s="39">
        <v>949.03</v>
      </c>
      <c r="Z22" s="39">
        <v>942.68</v>
      </c>
      <c r="AA22" s="67">
        <f t="shared" si="0"/>
        <v>0.9933089575672002</v>
      </c>
      <c r="AB22" s="320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</row>
    <row r="23" spans="1:83" ht="94.5">
      <c r="A23" s="324" t="s">
        <v>17</v>
      </c>
      <c r="B23" s="322" t="s">
        <v>36</v>
      </c>
      <c r="C23" s="322" t="s">
        <v>39</v>
      </c>
      <c r="D23" s="322" t="s">
        <v>40</v>
      </c>
      <c r="E23" s="322" t="s">
        <v>38</v>
      </c>
      <c r="F23" s="62">
        <v>496.9</v>
      </c>
      <c r="G23" s="62">
        <v>496.9</v>
      </c>
      <c r="H23" s="62"/>
      <c r="I23" s="62"/>
      <c r="J23" s="62"/>
      <c r="K23" s="62"/>
      <c r="L23" s="63">
        <v>496.9</v>
      </c>
      <c r="M23" s="63">
        <v>496.9</v>
      </c>
      <c r="N23" s="63">
        <v>0</v>
      </c>
      <c r="O23" s="62"/>
      <c r="P23" s="62"/>
      <c r="Q23" s="62"/>
      <c r="R23" s="62" t="e">
        <f>#REF!</f>
        <v>#REF!</v>
      </c>
      <c r="S23" s="62" t="e">
        <f>#REF!</f>
        <v>#REF!</v>
      </c>
      <c r="T23" s="62" t="e">
        <f>#REF!</f>
        <v>#REF!</v>
      </c>
      <c r="U23" s="62" t="e">
        <f>#REF!</f>
        <v>#REF!</v>
      </c>
      <c r="V23" s="62" t="e">
        <f>#REF!</f>
        <v>#REF!</v>
      </c>
      <c r="W23" s="62" t="e">
        <f>#REF!</f>
        <v>#REF!</v>
      </c>
      <c r="X23" s="62">
        <f aca="true" t="shared" si="5" ref="X23:Z24">X24</f>
        <v>1154.6</v>
      </c>
      <c r="Y23" s="62">
        <f t="shared" si="5"/>
        <v>1004.27</v>
      </c>
      <c r="Z23" s="62">
        <f t="shared" si="5"/>
        <v>972.63</v>
      </c>
      <c r="AA23" s="325">
        <f t="shared" si="0"/>
        <v>0.9684945283638862</v>
      </c>
      <c r="AB23" s="320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</row>
    <row r="24" spans="1:83" ht="78.75">
      <c r="A24" s="71" t="s">
        <v>86</v>
      </c>
      <c r="B24" s="37" t="s">
        <v>36</v>
      </c>
      <c r="C24" s="37" t="s">
        <v>39</v>
      </c>
      <c r="D24" s="37" t="s">
        <v>87</v>
      </c>
      <c r="E24" s="37" t="s">
        <v>38</v>
      </c>
      <c r="F24" s="39">
        <f aca="true" t="shared" si="6" ref="F24:K24">F23</f>
        <v>496.9</v>
      </c>
      <c r="G24" s="39">
        <f t="shared" si="6"/>
        <v>496.9</v>
      </c>
      <c r="H24" s="39">
        <f t="shared" si="6"/>
        <v>0</v>
      </c>
      <c r="I24" s="39">
        <f t="shared" si="6"/>
        <v>0</v>
      </c>
      <c r="J24" s="39">
        <f t="shared" si="6"/>
        <v>0</v>
      </c>
      <c r="K24" s="39">
        <f t="shared" si="6"/>
        <v>0</v>
      </c>
      <c r="L24" s="63">
        <v>496.9</v>
      </c>
      <c r="M24" s="63">
        <v>496.9</v>
      </c>
      <c r="N24" s="63">
        <v>0</v>
      </c>
      <c r="O24" s="39">
        <f>O23</f>
        <v>0</v>
      </c>
      <c r="P24" s="39">
        <f>P23</f>
        <v>0</v>
      </c>
      <c r="Q24" s="39">
        <f>Q23</f>
        <v>0</v>
      </c>
      <c r="R24" s="38" t="e">
        <f>#REF!</f>
        <v>#REF!</v>
      </c>
      <c r="S24" s="38" t="e">
        <f>#REF!</f>
        <v>#REF!</v>
      </c>
      <c r="T24" s="38" t="e">
        <f>#REF!</f>
        <v>#REF!</v>
      </c>
      <c r="U24" s="38" t="e">
        <f>#REF!</f>
        <v>#REF!</v>
      </c>
      <c r="V24" s="38" t="e">
        <f>#REF!</f>
        <v>#REF!</v>
      </c>
      <c r="W24" s="38" t="e">
        <f>#REF!</f>
        <v>#REF!</v>
      </c>
      <c r="X24" s="38">
        <f t="shared" si="5"/>
        <v>1154.6</v>
      </c>
      <c r="Y24" s="38">
        <f t="shared" si="5"/>
        <v>1004.27</v>
      </c>
      <c r="Z24" s="38">
        <f t="shared" si="5"/>
        <v>972.63</v>
      </c>
      <c r="AA24" s="67">
        <f t="shared" si="0"/>
        <v>0.9684945283638862</v>
      </c>
      <c r="AB24" s="320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</row>
    <row r="25" spans="1:83" ht="15.75">
      <c r="A25" s="71" t="s">
        <v>93</v>
      </c>
      <c r="B25" s="37" t="s">
        <v>36</v>
      </c>
      <c r="C25" s="37" t="s">
        <v>39</v>
      </c>
      <c r="D25" s="37" t="s">
        <v>94</v>
      </c>
      <c r="E25" s="37" t="s">
        <v>38</v>
      </c>
      <c r="F25" s="39">
        <f aca="true" t="shared" si="7" ref="F25:K25">F23</f>
        <v>496.9</v>
      </c>
      <c r="G25" s="39">
        <f t="shared" si="7"/>
        <v>496.9</v>
      </c>
      <c r="H25" s="39">
        <f t="shared" si="7"/>
        <v>0</v>
      </c>
      <c r="I25" s="39">
        <f t="shared" si="7"/>
        <v>0</v>
      </c>
      <c r="J25" s="39">
        <f t="shared" si="7"/>
        <v>0</v>
      </c>
      <c r="K25" s="39">
        <f t="shared" si="7"/>
        <v>0</v>
      </c>
      <c r="L25" s="63">
        <v>496.9</v>
      </c>
      <c r="M25" s="63">
        <v>496.9</v>
      </c>
      <c r="N25" s="63">
        <v>0</v>
      </c>
      <c r="O25" s="39">
        <f>O23</f>
        <v>0</v>
      </c>
      <c r="P25" s="39">
        <f>P23</f>
        <v>0</v>
      </c>
      <c r="Q25" s="39">
        <f>Q23</f>
        <v>0</v>
      </c>
      <c r="R25" s="38" t="e">
        <f>#REF!</f>
        <v>#REF!</v>
      </c>
      <c r="S25" s="38" t="e">
        <f>#REF!</f>
        <v>#REF!</v>
      </c>
      <c r="T25" s="38" t="e">
        <f>#REF!</f>
        <v>#REF!</v>
      </c>
      <c r="U25" s="38" t="e">
        <f>#REF!</f>
        <v>#REF!</v>
      </c>
      <c r="V25" s="38" t="e">
        <f>#REF!</f>
        <v>#REF!</v>
      </c>
      <c r="W25" s="38" t="e">
        <f>#REF!</f>
        <v>#REF!</v>
      </c>
      <c r="X25" s="38">
        <f>X26+X30+X34</f>
        <v>1154.6</v>
      </c>
      <c r="Y25" s="38">
        <f>Y26+Y30+Y34</f>
        <v>1004.27</v>
      </c>
      <c r="Z25" s="38">
        <f>Z26+Z30+Z34</f>
        <v>972.63</v>
      </c>
      <c r="AA25" s="67">
        <f t="shared" si="0"/>
        <v>0.9684945283638862</v>
      </c>
      <c r="AB25" s="320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</row>
    <row r="26" spans="1:83" ht="110.25">
      <c r="A26" s="71" t="s">
        <v>90</v>
      </c>
      <c r="B26" s="37" t="s">
        <v>36</v>
      </c>
      <c r="C26" s="37" t="s">
        <v>39</v>
      </c>
      <c r="D26" s="37" t="s">
        <v>94</v>
      </c>
      <c r="E26" s="37" t="s">
        <v>95</v>
      </c>
      <c r="F26" s="37" t="s">
        <v>95</v>
      </c>
      <c r="G26" s="39"/>
      <c r="H26" s="39"/>
      <c r="I26" s="39"/>
      <c r="J26" s="39"/>
      <c r="K26" s="39"/>
      <c r="L26" s="39"/>
      <c r="M26" s="63"/>
      <c r="N26" s="63"/>
      <c r="O26" s="63"/>
      <c r="P26" s="39"/>
      <c r="Q26" s="39"/>
      <c r="R26" s="39"/>
      <c r="S26" s="38"/>
      <c r="T26" s="38"/>
      <c r="U26" s="38"/>
      <c r="V26" s="38"/>
      <c r="W26" s="38"/>
      <c r="X26" s="38">
        <f>X27</f>
        <v>985.9</v>
      </c>
      <c r="Y26" s="38">
        <f>Y27</f>
        <v>913.21</v>
      </c>
      <c r="Z26" s="38">
        <f>Z27</f>
        <v>885.38</v>
      </c>
      <c r="AA26" s="67">
        <f t="shared" si="0"/>
        <v>0.9695250818541189</v>
      </c>
      <c r="AB26" s="320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</row>
    <row r="27" spans="1:83" ht="47.25">
      <c r="A27" s="68" t="s">
        <v>91</v>
      </c>
      <c r="B27" s="37" t="s">
        <v>36</v>
      </c>
      <c r="C27" s="37" t="s">
        <v>39</v>
      </c>
      <c r="D27" s="37" t="s">
        <v>94</v>
      </c>
      <c r="E27" s="37" t="s">
        <v>96</v>
      </c>
      <c r="F27" s="37" t="s">
        <v>96</v>
      </c>
      <c r="G27" s="39">
        <f aca="true" t="shared" si="8" ref="G27:L27">G24</f>
        <v>496.9</v>
      </c>
      <c r="H27" s="39">
        <f t="shared" si="8"/>
        <v>0</v>
      </c>
      <c r="I27" s="39">
        <f t="shared" si="8"/>
        <v>0</v>
      </c>
      <c r="J27" s="39">
        <f t="shared" si="8"/>
        <v>0</v>
      </c>
      <c r="K27" s="39">
        <f t="shared" si="8"/>
        <v>0</v>
      </c>
      <c r="L27" s="39">
        <f t="shared" si="8"/>
        <v>496.9</v>
      </c>
      <c r="M27" s="63">
        <v>5481.1</v>
      </c>
      <c r="N27" s="63">
        <v>5481.1</v>
      </c>
      <c r="O27" s="63">
        <v>0</v>
      </c>
      <c r="P27" s="39">
        <f>P24</f>
        <v>0</v>
      </c>
      <c r="Q27" s="39">
        <f>Q24</f>
        <v>0</v>
      </c>
      <c r="R27" s="39" t="e">
        <f>R24</f>
        <v>#REF!</v>
      </c>
      <c r="S27" s="39">
        <v>3924</v>
      </c>
      <c r="T27" s="38">
        <f>3703+221+157</f>
        <v>4081</v>
      </c>
      <c r="U27" s="38">
        <v>3321</v>
      </c>
      <c r="V27" s="38">
        <v>694.4</v>
      </c>
      <c r="W27" s="40">
        <f>U27/T27</f>
        <v>0.8137711345258515</v>
      </c>
      <c r="X27" s="39">
        <f>X28+X29</f>
        <v>985.9</v>
      </c>
      <c r="Y27" s="39">
        <f>Y28+Y29</f>
        <v>913.21</v>
      </c>
      <c r="Z27" s="39">
        <f>Z28+Z29</f>
        <v>885.38</v>
      </c>
      <c r="AA27" s="67">
        <f t="shared" si="0"/>
        <v>0.9695250818541189</v>
      </c>
      <c r="AB27" s="320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</row>
    <row r="28" spans="1:83" ht="31.5">
      <c r="A28" s="68" t="s">
        <v>92</v>
      </c>
      <c r="B28" s="37" t="s">
        <v>36</v>
      </c>
      <c r="C28" s="37" t="s">
        <v>39</v>
      </c>
      <c r="D28" s="37" t="s">
        <v>94</v>
      </c>
      <c r="E28" s="37" t="s">
        <v>97</v>
      </c>
      <c r="F28" s="37" t="s">
        <v>97</v>
      </c>
      <c r="G28" s="39"/>
      <c r="H28" s="39"/>
      <c r="I28" s="39"/>
      <c r="J28" s="39"/>
      <c r="K28" s="39"/>
      <c r="L28" s="39"/>
      <c r="M28" s="63"/>
      <c r="N28" s="63"/>
      <c r="O28" s="63"/>
      <c r="P28" s="39"/>
      <c r="Q28" s="39"/>
      <c r="R28" s="39"/>
      <c r="S28" s="39"/>
      <c r="T28" s="38"/>
      <c r="U28" s="38"/>
      <c r="V28" s="38"/>
      <c r="W28" s="40"/>
      <c r="X28" s="39">
        <v>957.8</v>
      </c>
      <c r="Y28" s="39">
        <v>894.71</v>
      </c>
      <c r="Z28" s="39">
        <v>870.89</v>
      </c>
      <c r="AA28" s="67">
        <f t="shared" si="0"/>
        <v>0.9733768483642744</v>
      </c>
      <c r="AB28" s="320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</row>
    <row r="29" spans="1:83" ht="63">
      <c r="A29" s="68" t="s">
        <v>124</v>
      </c>
      <c r="B29" s="37" t="s">
        <v>36</v>
      </c>
      <c r="C29" s="37" t="s">
        <v>39</v>
      </c>
      <c r="D29" s="37" t="s">
        <v>94</v>
      </c>
      <c r="E29" s="37" t="s">
        <v>99</v>
      </c>
      <c r="F29" s="37" t="s">
        <v>99</v>
      </c>
      <c r="G29" s="39"/>
      <c r="H29" s="39"/>
      <c r="I29" s="39"/>
      <c r="J29" s="39"/>
      <c r="K29" s="39"/>
      <c r="L29" s="39"/>
      <c r="M29" s="63"/>
      <c r="N29" s="63"/>
      <c r="O29" s="63"/>
      <c r="P29" s="39"/>
      <c r="Q29" s="39"/>
      <c r="R29" s="39"/>
      <c r="S29" s="39"/>
      <c r="T29" s="38"/>
      <c r="U29" s="38"/>
      <c r="V29" s="38"/>
      <c r="W29" s="40"/>
      <c r="X29" s="39">
        <v>28.1</v>
      </c>
      <c r="Y29" s="39">
        <v>18.5</v>
      </c>
      <c r="Z29" s="39">
        <v>14.49</v>
      </c>
      <c r="AA29" s="67">
        <f t="shared" si="0"/>
        <v>0.7832432432432432</v>
      </c>
      <c r="AB29" s="320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</row>
    <row r="30" spans="1:83" ht="47.25">
      <c r="A30" s="68" t="s">
        <v>100</v>
      </c>
      <c r="B30" s="37" t="s">
        <v>36</v>
      </c>
      <c r="C30" s="37" t="s">
        <v>39</v>
      </c>
      <c r="D30" s="37" t="s">
        <v>94</v>
      </c>
      <c r="E30" s="37" t="s">
        <v>101</v>
      </c>
      <c r="F30" s="37" t="s">
        <v>101</v>
      </c>
      <c r="G30" s="39"/>
      <c r="H30" s="39"/>
      <c r="I30" s="39"/>
      <c r="J30" s="39"/>
      <c r="K30" s="39"/>
      <c r="L30" s="39"/>
      <c r="M30" s="63"/>
      <c r="N30" s="63"/>
      <c r="O30" s="63"/>
      <c r="P30" s="39"/>
      <c r="Q30" s="39"/>
      <c r="R30" s="39"/>
      <c r="S30" s="39"/>
      <c r="T30" s="38"/>
      <c r="U30" s="38"/>
      <c r="V30" s="38"/>
      <c r="W30" s="40"/>
      <c r="X30" s="39">
        <f>X31</f>
        <v>168.60000000000002</v>
      </c>
      <c r="Y30" s="39">
        <f>Y31</f>
        <v>91.06</v>
      </c>
      <c r="Z30" s="39">
        <f>Z31</f>
        <v>87.25</v>
      </c>
      <c r="AA30" s="67">
        <f t="shared" si="0"/>
        <v>0.958159455304195</v>
      </c>
      <c r="AB30" s="320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</row>
    <row r="31" spans="1:83" ht="47.25">
      <c r="A31" s="68" t="s">
        <v>102</v>
      </c>
      <c r="B31" s="37" t="s">
        <v>36</v>
      </c>
      <c r="C31" s="37" t="s">
        <v>39</v>
      </c>
      <c r="D31" s="37" t="s">
        <v>94</v>
      </c>
      <c r="E31" s="37" t="s">
        <v>103</v>
      </c>
      <c r="F31" s="37" t="s">
        <v>103</v>
      </c>
      <c r="G31" s="39"/>
      <c r="H31" s="39"/>
      <c r="I31" s="39"/>
      <c r="J31" s="39"/>
      <c r="K31" s="39"/>
      <c r="L31" s="39"/>
      <c r="M31" s="63"/>
      <c r="N31" s="63"/>
      <c r="O31" s="63"/>
      <c r="P31" s="39"/>
      <c r="Q31" s="39"/>
      <c r="R31" s="39"/>
      <c r="S31" s="39"/>
      <c r="T31" s="38"/>
      <c r="U31" s="38"/>
      <c r="V31" s="38"/>
      <c r="W31" s="40"/>
      <c r="X31" s="39">
        <f>X32+X33</f>
        <v>168.60000000000002</v>
      </c>
      <c r="Y31" s="39">
        <f>Y32+Y33</f>
        <v>91.06</v>
      </c>
      <c r="Z31" s="39">
        <f>Z32+Z33</f>
        <v>87.25</v>
      </c>
      <c r="AA31" s="67">
        <f t="shared" si="0"/>
        <v>0.958159455304195</v>
      </c>
      <c r="AB31" s="320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</row>
    <row r="32" spans="1:83" ht="47.25">
      <c r="A32" s="68" t="s">
        <v>104</v>
      </c>
      <c r="B32" s="37" t="s">
        <v>36</v>
      </c>
      <c r="C32" s="37" t="s">
        <v>39</v>
      </c>
      <c r="D32" s="37" t="s">
        <v>94</v>
      </c>
      <c r="E32" s="37" t="s">
        <v>105</v>
      </c>
      <c r="F32" s="37" t="s">
        <v>105</v>
      </c>
      <c r="G32" s="39"/>
      <c r="H32" s="39"/>
      <c r="I32" s="39"/>
      <c r="J32" s="39"/>
      <c r="K32" s="39"/>
      <c r="L32" s="39"/>
      <c r="M32" s="63"/>
      <c r="N32" s="63"/>
      <c r="O32" s="63"/>
      <c r="P32" s="39"/>
      <c r="Q32" s="39"/>
      <c r="R32" s="39"/>
      <c r="S32" s="39"/>
      <c r="T32" s="38"/>
      <c r="U32" s="38"/>
      <c r="V32" s="38"/>
      <c r="W32" s="40"/>
      <c r="X32" s="39">
        <v>86.4</v>
      </c>
      <c r="Y32" s="39">
        <v>63.26</v>
      </c>
      <c r="Z32" s="39">
        <v>63.26</v>
      </c>
      <c r="AA32" s="67">
        <f t="shared" si="0"/>
        <v>1</v>
      </c>
      <c r="AB32" s="320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</row>
    <row r="33" spans="1:83" ht="47.25">
      <c r="A33" s="68" t="s">
        <v>106</v>
      </c>
      <c r="B33" s="37" t="s">
        <v>36</v>
      </c>
      <c r="C33" s="37" t="s">
        <v>39</v>
      </c>
      <c r="D33" s="37" t="s">
        <v>94</v>
      </c>
      <c r="E33" s="37" t="s">
        <v>107</v>
      </c>
      <c r="F33" s="37" t="s">
        <v>107</v>
      </c>
      <c r="G33" s="39"/>
      <c r="H33" s="39"/>
      <c r="I33" s="39"/>
      <c r="J33" s="39"/>
      <c r="K33" s="39"/>
      <c r="L33" s="39"/>
      <c r="M33" s="63"/>
      <c r="N33" s="63"/>
      <c r="O33" s="63"/>
      <c r="P33" s="39"/>
      <c r="Q33" s="39"/>
      <c r="R33" s="39"/>
      <c r="S33" s="39"/>
      <c r="T33" s="38"/>
      <c r="U33" s="38"/>
      <c r="V33" s="38"/>
      <c r="W33" s="40"/>
      <c r="X33" s="39">
        <v>82.2</v>
      </c>
      <c r="Y33" s="39">
        <v>27.8</v>
      </c>
      <c r="Z33" s="39">
        <v>23.99</v>
      </c>
      <c r="AA33" s="67">
        <f t="shared" si="0"/>
        <v>0.8629496402877697</v>
      </c>
      <c r="AB33" s="320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</row>
    <row r="34" spans="1:83" ht="15.75">
      <c r="A34" s="68" t="s">
        <v>108</v>
      </c>
      <c r="B34" s="37" t="s">
        <v>36</v>
      </c>
      <c r="C34" s="37" t="s">
        <v>39</v>
      </c>
      <c r="D34" s="37" t="s">
        <v>94</v>
      </c>
      <c r="E34" s="37" t="s">
        <v>109</v>
      </c>
      <c r="F34" s="37" t="s">
        <v>109</v>
      </c>
      <c r="G34" s="39"/>
      <c r="H34" s="39"/>
      <c r="I34" s="39"/>
      <c r="J34" s="39"/>
      <c r="K34" s="39"/>
      <c r="L34" s="39"/>
      <c r="M34" s="63"/>
      <c r="N34" s="63"/>
      <c r="O34" s="63"/>
      <c r="P34" s="39"/>
      <c r="Q34" s="39"/>
      <c r="R34" s="39"/>
      <c r="S34" s="39"/>
      <c r="T34" s="38"/>
      <c r="U34" s="38"/>
      <c r="V34" s="38"/>
      <c r="W34" s="40"/>
      <c r="X34" s="39">
        <f aca="true" t="shared" si="9" ref="X34:Z35">X35</f>
        <v>0.1</v>
      </c>
      <c r="Y34" s="39">
        <f t="shared" si="9"/>
        <v>0</v>
      </c>
      <c r="Z34" s="39">
        <f t="shared" si="9"/>
        <v>0</v>
      </c>
      <c r="AA34" s="67">
        <v>0</v>
      </c>
      <c r="AB34" s="320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</row>
    <row r="35" spans="1:83" ht="31.5">
      <c r="A35" s="68" t="s">
        <v>110</v>
      </c>
      <c r="B35" s="37" t="s">
        <v>36</v>
      </c>
      <c r="C35" s="37" t="s">
        <v>39</v>
      </c>
      <c r="D35" s="37" t="s">
        <v>94</v>
      </c>
      <c r="E35" s="37" t="s">
        <v>111</v>
      </c>
      <c r="F35" s="37" t="s">
        <v>111</v>
      </c>
      <c r="G35" s="39"/>
      <c r="H35" s="39"/>
      <c r="I35" s="39"/>
      <c r="J35" s="39"/>
      <c r="K35" s="39"/>
      <c r="L35" s="39"/>
      <c r="M35" s="63"/>
      <c r="N35" s="63"/>
      <c r="O35" s="63"/>
      <c r="P35" s="39"/>
      <c r="Q35" s="39"/>
      <c r="R35" s="39"/>
      <c r="S35" s="39"/>
      <c r="T35" s="38"/>
      <c r="U35" s="38"/>
      <c r="V35" s="38"/>
      <c r="W35" s="40"/>
      <c r="X35" s="39">
        <f t="shared" si="9"/>
        <v>0.1</v>
      </c>
      <c r="Y35" s="39">
        <f t="shared" si="9"/>
        <v>0</v>
      </c>
      <c r="Z35" s="39">
        <f t="shared" si="9"/>
        <v>0</v>
      </c>
      <c r="AA35" s="67">
        <v>0</v>
      </c>
      <c r="AB35" s="320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</row>
    <row r="36" spans="1:83" ht="31.5">
      <c r="A36" s="68" t="s">
        <v>112</v>
      </c>
      <c r="B36" s="37" t="s">
        <v>36</v>
      </c>
      <c r="C36" s="37" t="s">
        <v>39</v>
      </c>
      <c r="D36" s="37" t="s">
        <v>94</v>
      </c>
      <c r="E36" s="37" t="s">
        <v>113</v>
      </c>
      <c r="F36" s="37" t="s">
        <v>113</v>
      </c>
      <c r="G36" s="39"/>
      <c r="H36" s="39"/>
      <c r="I36" s="39"/>
      <c r="J36" s="39"/>
      <c r="K36" s="39"/>
      <c r="L36" s="39"/>
      <c r="M36" s="63"/>
      <c r="N36" s="63"/>
      <c r="O36" s="63"/>
      <c r="P36" s="39"/>
      <c r="Q36" s="39"/>
      <c r="R36" s="39"/>
      <c r="S36" s="39"/>
      <c r="T36" s="38"/>
      <c r="U36" s="38"/>
      <c r="V36" s="38"/>
      <c r="W36" s="40"/>
      <c r="X36" s="39">
        <v>0.1</v>
      </c>
      <c r="Y36" s="39">
        <v>0</v>
      </c>
      <c r="Z36" s="39">
        <v>0</v>
      </c>
      <c r="AA36" s="67">
        <v>0</v>
      </c>
      <c r="AB36" s="320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</row>
    <row r="37" spans="1:83" ht="94.5">
      <c r="A37" s="324" t="s">
        <v>18</v>
      </c>
      <c r="B37" s="322" t="s">
        <v>36</v>
      </c>
      <c r="C37" s="322" t="s">
        <v>41</v>
      </c>
      <c r="D37" s="322" t="s">
        <v>40</v>
      </c>
      <c r="E37" s="322" t="s">
        <v>38</v>
      </c>
      <c r="F37" s="322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2"/>
      <c r="U37" s="62"/>
      <c r="V37" s="62"/>
      <c r="W37" s="64"/>
      <c r="X37" s="63">
        <f>X38</f>
        <v>4605.3</v>
      </c>
      <c r="Y37" s="63">
        <f>Y38</f>
        <v>5252.88</v>
      </c>
      <c r="Z37" s="63">
        <f>Z38</f>
        <v>4974.34</v>
      </c>
      <c r="AA37" s="325">
        <f aca="true" t="shared" si="10" ref="AA37:AA81">Z37/Y37</f>
        <v>0.9469738505353253</v>
      </c>
      <c r="AB37" s="320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</row>
    <row r="38" spans="1:83" ht="78.75">
      <c r="A38" s="71" t="s">
        <v>121</v>
      </c>
      <c r="B38" s="37" t="s">
        <v>36</v>
      </c>
      <c r="C38" s="37" t="s">
        <v>41</v>
      </c>
      <c r="D38" s="37" t="s">
        <v>122</v>
      </c>
      <c r="E38" s="91" t="s">
        <v>38</v>
      </c>
      <c r="F38" s="37"/>
      <c r="G38" s="39"/>
      <c r="H38" s="39"/>
      <c r="I38" s="39"/>
      <c r="J38" s="39"/>
      <c r="K38" s="39"/>
      <c r="L38" s="39"/>
      <c r="M38" s="63"/>
      <c r="N38" s="63"/>
      <c r="O38" s="63"/>
      <c r="P38" s="39"/>
      <c r="Q38" s="39"/>
      <c r="R38" s="39"/>
      <c r="S38" s="39"/>
      <c r="T38" s="38"/>
      <c r="U38" s="38"/>
      <c r="V38" s="38"/>
      <c r="W38" s="40"/>
      <c r="X38" s="39">
        <f>X39+X50</f>
        <v>4605.3</v>
      </c>
      <c r="Y38" s="39">
        <f>Y39+Y50</f>
        <v>5252.88</v>
      </c>
      <c r="Z38" s="39">
        <f>Z39+Z50</f>
        <v>4974.34</v>
      </c>
      <c r="AA38" s="67">
        <f t="shared" si="10"/>
        <v>0.9469738505353253</v>
      </c>
      <c r="AB38" s="320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</row>
    <row r="39" spans="1:83" ht="15.75">
      <c r="A39" s="71" t="s">
        <v>93</v>
      </c>
      <c r="B39" s="37" t="s">
        <v>36</v>
      </c>
      <c r="C39" s="37" t="s">
        <v>41</v>
      </c>
      <c r="D39" s="37" t="s">
        <v>123</v>
      </c>
      <c r="E39" s="37" t="s">
        <v>38</v>
      </c>
      <c r="F39" s="39" t="e">
        <f>#REF!</f>
        <v>#REF!</v>
      </c>
      <c r="G39" s="39" t="e">
        <f>#REF!</f>
        <v>#REF!</v>
      </c>
      <c r="H39" s="39" t="e">
        <f>#REF!</f>
        <v>#REF!</v>
      </c>
      <c r="I39" s="39" t="e">
        <f>#REF!</f>
        <v>#REF!</v>
      </c>
      <c r="J39" s="39" t="e">
        <f>#REF!</f>
        <v>#REF!</v>
      </c>
      <c r="K39" s="39" t="e">
        <f>#REF!</f>
        <v>#REF!</v>
      </c>
      <c r="L39" s="63">
        <v>5481.1</v>
      </c>
      <c r="M39" s="63">
        <v>5481.1</v>
      </c>
      <c r="N39" s="63">
        <v>0</v>
      </c>
      <c r="O39" s="39" t="e">
        <f>#REF!</f>
        <v>#REF!</v>
      </c>
      <c r="P39" s="39" t="e">
        <f>#REF!</f>
        <v>#REF!</v>
      </c>
      <c r="Q39" s="39" t="e">
        <f>#REF!</f>
        <v>#REF!</v>
      </c>
      <c r="R39" s="38" t="e">
        <f>#REF!</f>
        <v>#REF!</v>
      </c>
      <c r="S39" s="38" t="e">
        <f>#REF!</f>
        <v>#REF!</v>
      </c>
      <c r="T39" s="38" t="e">
        <f>#REF!</f>
        <v>#REF!</v>
      </c>
      <c r="U39" s="38" t="e">
        <f>#REF!</f>
        <v>#REF!</v>
      </c>
      <c r="V39" s="38" t="e">
        <f>#REF!</f>
        <v>#REF!</v>
      </c>
      <c r="W39" s="38" t="e">
        <f>#REF!</f>
        <v>#REF!</v>
      </c>
      <c r="X39" s="38">
        <f>X40+X44+X47</f>
        <v>3691.3</v>
      </c>
      <c r="Y39" s="38">
        <f>Y40+Y44+Y47</f>
        <v>4201.68</v>
      </c>
      <c r="Z39" s="38">
        <f>Z40+Z44+Z47</f>
        <v>3982.7200000000003</v>
      </c>
      <c r="AA39" s="67">
        <f t="shared" si="10"/>
        <v>0.9478875116620019</v>
      </c>
      <c r="AB39" s="320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</row>
    <row r="40" spans="1:83" ht="110.25">
      <c r="A40" s="71" t="s">
        <v>90</v>
      </c>
      <c r="B40" s="37" t="s">
        <v>36</v>
      </c>
      <c r="C40" s="37" t="s">
        <v>41</v>
      </c>
      <c r="D40" s="37" t="s">
        <v>123</v>
      </c>
      <c r="E40" s="37" t="s">
        <v>95</v>
      </c>
      <c r="F40" s="37" t="s">
        <v>95</v>
      </c>
      <c r="G40" s="39"/>
      <c r="H40" s="39"/>
      <c r="I40" s="39"/>
      <c r="J40" s="39"/>
      <c r="K40" s="39"/>
      <c r="L40" s="39"/>
      <c r="M40" s="63"/>
      <c r="N40" s="63"/>
      <c r="O40" s="63"/>
      <c r="P40" s="39"/>
      <c r="Q40" s="39"/>
      <c r="R40" s="39"/>
      <c r="S40" s="38"/>
      <c r="T40" s="38"/>
      <c r="U40" s="38"/>
      <c r="V40" s="38"/>
      <c r="W40" s="38"/>
      <c r="X40" s="38">
        <f>X41</f>
        <v>3491.4</v>
      </c>
      <c r="Y40" s="38">
        <f>Y41</f>
        <v>3942.15</v>
      </c>
      <c r="Z40" s="38">
        <f>Z41</f>
        <v>3767.36</v>
      </c>
      <c r="AA40" s="67">
        <f t="shared" si="10"/>
        <v>0.9556612508402775</v>
      </c>
      <c r="AB40" s="320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</row>
    <row r="41" spans="1:83" ht="47.25">
      <c r="A41" s="68" t="s">
        <v>91</v>
      </c>
      <c r="B41" s="37" t="s">
        <v>36</v>
      </c>
      <c r="C41" s="37" t="s">
        <v>41</v>
      </c>
      <c r="D41" s="37" t="s">
        <v>123</v>
      </c>
      <c r="E41" s="37" t="s">
        <v>96</v>
      </c>
      <c r="F41" s="37" t="s">
        <v>96</v>
      </c>
      <c r="G41" s="39">
        <f aca="true" t="shared" si="11" ref="G41:L41">G38</f>
        <v>0</v>
      </c>
      <c r="H41" s="39">
        <f t="shared" si="11"/>
        <v>0</v>
      </c>
      <c r="I41" s="39">
        <f t="shared" si="11"/>
        <v>0</v>
      </c>
      <c r="J41" s="39">
        <f t="shared" si="11"/>
        <v>0</v>
      </c>
      <c r="K41" s="39">
        <f t="shared" si="11"/>
        <v>0</v>
      </c>
      <c r="L41" s="39">
        <f t="shared" si="11"/>
        <v>0</v>
      </c>
      <c r="M41" s="63">
        <v>5481.1</v>
      </c>
      <c r="N41" s="63">
        <v>5481.1</v>
      </c>
      <c r="O41" s="63">
        <v>0</v>
      </c>
      <c r="P41" s="39">
        <f>P38</f>
        <v>0</v>
      </c>
      <c r="Q41" s="39">
        <f>Q38</f>
        <v>0</v>
      </c>
      <c r="R41" s="39">
        <f>R38</f>
        <v>0</v>
      </c>
      <c r="S41" s="39">
        <v>3924</v>
      </c>
      <c r="T41" s="38">
        <f>3703+221+157</f>
        <v>4081</v>
      </c>
      <c r="U41" s="38">
        <v>3321</v>
      </c>
      <c r="V41" s="38">
        <v>694.4</v>
      </c>
      <c r="W41" s="40">
        <f>U41/T41</f>
        <v>0.8137711345258515</v>
      </c>
      <c r="X41" s="39">
        <f>X42+X43</f>
        <v>3491.4</v>
      </c>
      <c r="Y41" s="39">
        <f>Y42+Y43</f>
        <v>3942.15</v>
      </c>
      <c r="Z41" s="39">
        <f>Z42+Z43</f>
        <v>3767.36</v>
      </c>
      <c r="AA41" s="67">
        <f t="shared" si="10"/>
        <v>0.9556612508402775</v>
      </c>
      <c r="AB41" s="320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</row>
    <row r="42" spans="1:83" ht="31.5">
      <c r="A42" s="68" t="s">
        <v>92</v>
      </c>
      <c r="B42" s="37" t="s">
        <v>36</v>
      </c>
      <c r="C42" s="37" t="s">
        <v>41</v>
      </c>
      <c r="D42" s="37" t="s">
        <v>123</v>
      </c>
      <c r="E42" s="37" t="s">
        <v>97</v>
      </c>
      <c r="F42" s="37" t="s">
        <v>97</v>
      </c>
      <c r="G42" s="39"/>
      <c r="H42" s="39"/>
      <c r="I42" s="39"/>
      <c r="J42" s="39"/>
      <c r="K42" s="39"/>
      <c r="L42" s="39"/>
      <c r="M42" s="63"/>
      <c r="N42" s="63"/>
      <c r="O42" s="63"/>
      <c r="P42" s="39"/>
      <c r="Q42" s="39"/>
      <c r="R42" s="39"/>
      <c r="S42" s="39"/>
      <c r="T42" s="38"/>
      <c r="U42" s="38"/>
      <c r="V42" s="38"/>
      <c r="W42" s="40"/>
      <c r="X42" s="39">
        <v>3443.4</v>
      </c>
      <c r="Y42" s="39">
        <v>3754.58</v>
      </c>
      <c r="Z42" s="39">
        <v>3581.19</v>
      </c>
      <c r="AA42" s="67">
        <f t="shared" si="10"/>
        <v>0.9538190689770893</v>
      </c>
      <c r="AB42" s="320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</row>
    <row r="43" spans="1:83" ht="63">
      <c r="A43" s="68" t="s">
        <v>124</v>
      </c>
      <c r="B43" s="37" t="s">
        <v>36</v>
      </c>
      <c r="C43" s="37" t="s">
        <v>41</v>
      </c>
      <c r="D43" s="37" t="s">
        <v>123</v>
      </c>
      <c r="E43" s="37" t="s">
        <v>99</v>
      </c>
      <c r="F43" s="37" t="s">
        <v>99</v>
      </c>
      <c r="G43" s="39"/>
      <c r="H43" s="39"/>
      <c r="I43" s="39"/>
      <c r="J43" s="39"/>
      <c r="K43" s="39"/>
      <c r="L43" s="39"/>
      <c r="M43" s="63"/>
      <c r="N43" s="63"/>
      <c r="O43" s="63"/>
      <c r="P43" s="39"/>
      <c r="Q43" s="39"/>
      <c r="R43" s="39"/>
      <c r="S43" s="39"/>
      <c r="T43" s="38"/>
      <c r="U43" s="38"/>
      <c r="V43" s="38"/>
      <c r="W43" s="40"/>
      <c r="X43" s="39">
        <v>48</v>
      </c>
      <c r="Y43" s="39">
        <v>187.57</v>
      </c>
      <c r="Z43" s="39">
        <v>186.17</v>
      </c>
      <c r="AA43" s="67">
        <f t="shared" si="10"/>
        <v>0.9925361198485898</v>
      </c>
      <c r="AB43" s="320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</row>
    <row r="44" spans="1:83" ht="47.25">
      <c r="A44" s="68" t="s">
        <v>100</v>
      </c>
      <c r="B44" s="37" t="s">
        <v>36</v>
      </c>
      <c r="C44" s="37" t="s">
        <v>41</v>
      </c>
      <c r="D44" s="37" t="s">
        <v>123</v>
      </c>
      <c r="E44" s="37" t="s">
        <v>101</v>
      </c>
      <c r="F44" s="37" t="s">
        <v>101</v>
      </c>
      <c r="G44" s="39"/>
      <c r="H44" s="39"/>
      <c r="I44" s="39"/>
      <c r="J44" s="39"/>
      <c r="K44" s="39"/>
      <c r="L44" s="39"/>
      <c r="M44" s="63"/>
      <c r="N44" s="63"/>
      <c r="O44" s="63"/>
      <c r="P44" s="39"/>
      <c r="Q44" s="39"/>
      <c r="R44" s="39"/>
      <c r="S44" s="39"/>
      <c r="T44" s="38"/>
      <c r="U44" s="38"/>
      <c r="V44" s="38"/>
      <c r="W44" s="40"/>
      <c r="X44" s="39">
        <f aca="true" t="shared" si="12" ref="X44:Z45">X45</f>
        <v>157</v>
      </c>
      <c r="Y44" s="39">
        <f t="shared" si="12"/>
        <v>170.03</v>
      </c>
      <c r="Z44" s="39">
        <f t="shared" si="12"/>
        <v>126.42</v>
      </c>
      <c r="AA44" s="67">
        <f t="shared" si="10"/>
        <v>0.7435158501440923</v>
      </c>
      <c r="AB44" s="320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</row>
    <row r="45" spans="1:83" ht="47.25">
      <c r="A45" s="68" t="s">
        <v>102</v>
      </c>
      <c r="B45" s="37" t="s">
        <v>36</v>
      </c>
      <c r="C45" s="37" t="s">
        <v>41</v>
      </c>
      <c r="D45" s="37" t="s">
        <v>123</v>
      </c>
      <c r="E45" s="37" t="s">
        <v>103</v>
      </c>
      <c r="F45" s="37" t="s">
        <v>103</v>
      </c>
      <c r="G45" s="39"/>
      <c r="H45" s="39"/>
      <c r="I45" s="39"/>
      <c r="J45" s="39"/>
      <c r="K45" s="39"/>
      <c r="L45" s="39"/>
      <c r="M45" s="63"/>
      <c r="N45" s="63"/>
      <c r="O45" s="63"/>
      <c r="P45" s="39"/>
      <c r="Q45" s="39"/>
      <c r="R45" s="39"/>
      <c r="S45" s="39"/>
      <c r="T45" s="38"/>
      <c r="U45" s="38"/>
      <c r="V45" s="38"/>
      <c r="W45" s="40"/>
      <c r="X45" s="39">
        <f t="shared" si="12"/>
        <v>157</v>
      </c>
      <c r="Y45" s="39">
        <f t="shared" si="12"/>
        <v>170.03</v>
      </c>
      <c r="Z45" s="39">
        <f t="shared" si="12"/>
        <v>126.42</v>
      </c>
      <c r="AA45" s="67">
        <f t="shared" si="10"/>
        <v>0.7435158501440923</v>
      </c>
      <c r="AB45" s="320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</row>
    <row r="46" spans="1:83" ht="47.25">
      <c r="A46" s="68" t="s">
        <v>106</v>
      </c>
      <c r="B46" s="37" t="s">
        <v>36</v>
      </c>
      <c r="C46" s="37" t="s">
        <v>41</v>
      </c>
      <c r="D46" s="37" t="s">
        <v>123</v>
      </c>
      <c r="E46" s="37" t="s">
        <v>107</v>
      </c>
      <c r="F46" s="37" t="s">
        <v>107</v>
      </c>
      <c r="G46" s="39"/>
      <c r="H46" s="39"/>
      <c r="I46" s="39"/>
      <c r="J46" s="39"/>
      <c r="K46" s="39"/>
      <c r="L46" s="39"/>
      <c r="M46" s="63"/>
      <c r="N46" s="63"/>
      <c r="O46" s="63"/>
      <c r="P46" s="39"/>
      <c r="Q46" s="39"/>
      <c r="R46" s="39"/>
      <c r="S46" s="39"/>
      <c r="T46" s="38"/>
      <c r="U46" s="38"/>
      <c r="V46" s="38"/>
      <c r="W46" s="40"/>
      <c r="X46" s="39">
        <v>157</v>
      </c>
      <c r="Y46" s="39">
        <v>170.03</v>
      </c>
      <c r="Z46" s="39">
        <v>126.42</v>
      </c>
      <c r="AA46" s="67">
        <f t="shared" si="10"/>
        <v>0.7435158501440923</v>
      </c>
      <c r="AB46" s="320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</row>
    <row r="47" spans="1:83" ht="15.75">
      <c r="A47" s="68" t="s">
        <v>108</v>
      </c>
      <c r="B47" s="37" t="s">
        <v>36</v>
      </c>
      <c r="C47" s="37" t="s">
        <v>41</v>
      </c>
      <c r="D47" s="37" t="s">
        <v>123</v>
      </c>
      <c r="E47" s="37" t="s">
        <v>109</v>
      </c>
      <c r="F47" s="37" t="s">
        <v>109</v>
      </c>
      <c r="G47" s="39"/>
      <c r="H47" s="39"/>
      <c r="I47" s="39"/>
      <c r="J47" s="39"/>
      <c r="K47" s="39"/>
      <c r="L47" s="39"/>
      <c r="M47" s="63"/>
      <c r="N47" s="63"/>
      <c r="O47" s="63"/>
      <c r="P47" s="39"/>
      <c r="Q47" s="39"/>
      <c r="R47" s="39"/>
      <c r="S47" s="39"/>
      <c r="T47" s="38"/>
      <c r="U47" s="38"/>
      <c r="V47" s="38"/>
      <c r="W47" s="40"/>
      <c r="X47" s="39">
        <f aca="true" t="shared" si="13" ref="X47:Z48">X48</f>
        <v>42.9</v>
      </c>
      <c r="Y47" s="39">
        <f t="shared" si="13"/>
        <v>89.5</v>
      </c>
      <c r="Z47" s="39">
        <f t="shared" si="13"/>
        <v>88.94</v>
      </c>
      <c r="AA47" s="67">
        <f t="shared" si="10"/>
        <v>0.9937430167597765</v>
      </c>
      <c r="AB47" s="320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</row>
    <row r="48" spans="1:83" ht="31.5">
      <c r="A48" s="68" t="s">
        <v>110</v>
      </c>
      <c r="B48" s="37" t="s">
        <v>36</v>
      </c>
      <c r="C48" s="37" t="s">
        <v>41</v>
      </c>
      <c r="D48" s="37" t="s">
        <v>123</v>
      </c>
      <c r="E48" s="37" t="s">
        <v>111</v>
      </c>
      <c r="F48" s="37" t="s">
        <v>111</v>
      </c>
      <c r="G48" s="39"/>
      <c r="H48" s="39"/>
      <c r="I48" s="39"/>
      <c r="J48" s="39"/>
      <c r="K48" s="39"/>
      <c r="L48" s="39"/>
      <c r="M48" s="63"/>
      <c r="N48" s="63"/>
      <c r="O48" s="63"/>
      <c r="P48" s="39"/>
      <c r="Q48" s="39"/>
      <c r="R48" s="39"/>
      <c r="S48" s="39"/>
      <c r="T48" s="38"/>
      <c r="U48" s="38"/>
      <c r="V48" s="38"/>
      <c r="W48" s="40"/>
      <c r="X48" s="39">
        <f t="shared" si="13"/>
        <v>42.9</v>
      </c>
      <c r="Y48" s="39">
        <f t="shared" si="13"/>
        <v>89.5</v>
      </c>
      <c r="Z48" s="39">
        <f t="shared" si="13"/>
        <v>88.94</v>
      </c>
      <c r="AA48" s="67">
        <f t="shared" si="10"/>
        <v>0.9937430167597765</v>
      </c>
      <c r="AB48" s="320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</row>
    <row r="49" spans="1:83" ht="31.5">
      <c r="A49" s="68" t="s">
        <v>112</v>
      </c>
      <c r="B49" s="37" t="s">
        <v>36</v>
      </c>
      <c r="C49" s="37" t="s">
        <v>41</v>
      </c>
      <c r="D49" s="37" t="s">
        <v>123</v>
      </c>
      <c r="E49" s="37" t="s">
        <v>113</v>
      </c>
      <c r="F49" s="37" t="s">
        <v>113</v>
      </c>
      <c r="G49" s="39"/>
      <c r="H49" s="39"/>
      <c r="I49" s="39"/>
      <c r="J49" s="39"/>
      <c r="K49" s="39"/>
      <c r="L49" s="39"/>
      <c r="M49" s="63"/>
      <c r="N49" s="63"/>
      <c r="O49" s="63"/>
      <c r="P49" s="39"/>
      <c r="Q49" s="39"/>
      <c r="R49" s="39"/>
      <c r="S49" s="39"/>
      <c r="T49" s="38"/>
      <c r="U49" s="38"/>
      <c r="V49" s="38"/>
      <c r="W49" s="40"/>
      <c r="X49" s="39">
        <v>42.9</v>
      </c>
      <c r="Y49" s="39">
        <v>89.5</v>
      </c>
      <c r="Z49" s="39">
        <v>88.94</v>
      </c>
      <c r="AA49" s="67">
        <f t="shared" si="10"/>
        <v>0.9937430167597765</v>
      </c>
      <c r="AB49" s="320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</row>
    <row r="50" spans="1:83" ht="63">
      <c r="A50" s="326" t="s">
        <v>125</v>
      </c>
      <c r="B50" s="322" t="s">
        <v>36</v>
      </c>
      <c r="C50" s="322" t="s">
        <v>41</v>
      </c>
      <c r="D50" s="322" t="s">
        <v>126</v>
      </c>
      <c r="E50" s="322" t="s">
        <v>38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2"/>
      <c r="T50" s="62"/>
      <c r="U50" s="62"/>
      <c r="V50" s="64"/>
      <c r="W50" s="64"/>
      <c r="X50" s="63">
        <f aca="true" t="shared" si="14" ref="X50:Z52">X51</f>
        <v>914</v>
      </c>
      <c r="Y50" s="63">
        <f t="shared" si="14"/>
        <v>1051.2</v>
      </c>
      <c r="Z50" s="63">
        <f t="shared" si="14"/>
        <v>991.62</v>
      </c>
      <c r="AA50" s="67">
        <f t="shared" si="10"/>
        <v>0.9433219178082192</v>
      </c>
      <c r="AB50" s="320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</row>
    <row r="51" spans="1:83" ht="110.25">
      <c r="A51" s="68" t="s">
        <v>90</v>
      </c>
      <c r="B51" s="37" t="s">
        <v>36</v>
      </c>
      <c r="C51" s="37" t="s">
        <v>41</v>
      </c>
      <c r="D51" s="37" t="s">
        <v>126</v>
      </c>
      <c r="E51" s="68">
        <v>100</v>
      </c>
      <c r="F51" s="68">
        <v>100</v>
      </c>
      <c r="G51" s="39">
        <f aca="true" t="shared" si="15" ref="G51:L51">G48</f>
        <v>0</v>
      </c>
      <c r="H51" s="39">
        <f t="shared" si="15"/>
        <v>0</v>
      </c>
      <c r="I51" s="39">
        <f t="shared" si="15"/>
        <v>0</v>
      </c>
      <c r="J51" s="39">
        <f t="shared" si="15"/>
        <v>0</v>
      </c>
      <c r="K51" s="39">
        <f t="shared" si="15"/>
        <v>0</v>
      </c>
      <c r="L51" s="39">
        <f t="shared" si="15"/>
        <v>0</v>
      </c>
      <c r="M51" s="63">
        <v>1102.3</v>
      </c>
      <c r="N51" s="63">
        <v>1102.3</v>
      </c>
      <c r="O51" s="63">
        <v>0</v>
      </c>
      <c r="P51" s="39">
        <f>P48</f>
        <v>0</v>
      </c>
      <c r="Q51" s="39">
        <f>Q48</f>
        <v>0</v>
      </c>
      <c r="R51" s="39">
        <f>R48</f>
        <v>0</v>
      </c>
      <c r="S51" s="39">
        <v>1109</v>
      </c>
      <c r="T51" s="38">
        <f>1109-127</f>
        <v>982</v>
      </c>
      <c r="U51" s="38">
        <v>763.6</v>
      </c>
      <c r="V51" s="38">
        <v>214.6</v>
      </c>
      <c r="W51" s="40">
        <f>U51/T51</f>
        <v>0.7775967413441955</v>
      </c>
      <c r="X51" s="39">
        <f t="shared" si="14"/>
        <v>914</v>
      </c>
      <c r="Y51" s="39">
        <f t="shared" si="14"/>
        <v>1051.2</v>
      </c>
      <c r="Z51" s="39">
        <f t="shared" si="14"/>
        <v>991.62</v>
      </c>
      <c r="AA51" s="67">
        <f t="shared" si="10"/>
        <v>0.9433219178082192</v>
      </c>
      <c r="AB51" s="320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</row>
    <row r="52" spans="1:83" ht="47.25">
      <c r="A52" s="68" t="s">
        <v>91</v>
      </c>
      <c r="B52" s="37" t="s">
        <v>36</v>
      </c>
      <c r="C52" s="37" t="s">
        <v>41</v>
      </c>
      <c r="D52" s="37" t="s">
        <v>126</v>
      </c>
      <c r="E52" s="68">
        <v>120</v>
      </c>
      <c r="F52" s="68">
        <v>120</v>
      </c>
      <c r="G52" s="39"/>
      <c r="H52" s="39"/>
      <c r="I52" s="39"/>
      <c r="J52" s="39"/>
      <c r="K52" s="39"/>
      <c r="L52" s="39"/>
      <c r="M52" s="63"/>
      <c r="N52" s="63"/>
      <c r="O52" s="63"/>
      <c r="P52" s="39"/>
      <c r="Q52" s="39"/>
      <c r="R52" s="39"/>
      <c r="S52" s="39"/>
      <c r="T52" s="38"/>
      <c r="U52" s="38"/>
      <c r="V52" s="38"/>
      <c r="W52" s="40"/>
      <c r="X52" s="39">
        <f t="shared" si="14"/>
        <v>914</v>
      </c>
      <c r="Y52" s="39">
        <f t="shared" si="14"/>
        <v>1051.2</v>
      </c>
      <c r="Z52" s="39">
        <f t="shared" si="14"/>
        <v>991.62</v>
      </c>
      <c r="AA52" s="67">
        <f t="shared" si="10"/>
        <v>0.9433219178082192</v>
      </c>
      <c r="AB52" s="320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</row>
    <row r="53" spans="1:83" ht="31.5">
      <c r="A53" s="68" t="s">
        <v>92</v>
      </c>
      <c r="B53" s="37" t="s">
        <v>36</v>
      </c>
      <c r="C53" s="37" t="s">
        <v>41</v>
      </c>
      <c r="D53" s="37" t="s">
        <v>126</v>
      </c>
      <c r="E53" s="68">
        <v>121</v>
      </c>
      <c r="F53" s="68">
        <v>121</v>
      </c>
      <c r="G53" s="39"/>
      <c r="H53" s="39"/>
      <c r="I53" s="39"/>
      <c r="J53" s="39"/>
      <c r="K53" s="39"/>
      <c r="L53" s="39"/>
      <c r="M53" s="63"/>
      <c r="N53" s="63"/>
      <c r="O53" s="63"/>
      <c r="P53" s="39"/>
      <c r="Q53" s="39"/>
      <c r="R53" s="39"/>
      <c r="S53" s="39"/>
      <c r="T53" s="38"/>
      <c r="U53" s="38"/>
      <c r="V53" s="38"/>
      <c r="W53" s="40"/>
      <c r="X53" s="39">
        <v>914</v>
      </c>
      <c r="Y53" s="39">
        <v>1051.2</v>
      </c>
      <c r="Z53" s="39">
        <v>991.62</v>
      </c>
      <c r="AA53" s="67">
        <f t="shared" si="10"/>
        <v>0.9433219178082192</v>
      </c>
      <c r="AB53" s="320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</row>
    <row r="54" spans="1:83" ht="15.75">
      <c r="A54" s="327" t="s">
        <v>66</v>
      </c>
      <c r="B54" s="322" t="s">
        <v>36</v>
      </c>
      <c r="C54" s="322" t="s">
        <v>44</v>
      </c>
      <c r="D54" s="322" t="s">
        <v>40</v>
      </c>
      <c r="E54" s="328" t="s">
        <v>38</v>
      </c>
      <c r="F54" s="327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2"/>
      <c r="U54" s="62"/>
      <c r="V54" s="62"/>
      <c r="W54" s="64"/>
      <c r="X54" s="63">
        <f>X55</f>
        <v>0</v>
      </c>
      <c r="Y54" s="63">
        <f>Y55</f>
        <v>9.82</v>
      </c>
      <c r="Z54" s="63">
        <f>Z55</f>
        <v>9.82</v>
      </c>
      <c r="AA54" s="325">
        <f t="shared" si="10"/>
        <v>1</v>
      </c>
      <c r="AB54" s="320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</row>
    <row r="55" spans="1:83" ht="31.5">
      <c r="A55" s="68" t="s">
        <v>342</v>
      </c>
      <c r="B55" s="37" t="s">
        <v>36</v>
      </c>
      <c r="C55" s="37" t="s">
        <v>44</v>
      </c>
      <c r="D55" s="37" t="s">
        <v>343</v>
      </c>
      <c r="E55" s="69" t="s">
        <v>38</v>
      </c>
      <c r="F55" s="68"/>
      <c r="G55" s="39"/>
      <c r="H55" s="39"/>
      <c r="I55" s="39"/>
      <c r="J55" s="39"/>
      <c r="K55" s="39"/>
      <c r="L55" s="39"/>
      <c r="M55" s="63"/>
      <c r="N55" s="63"/>
      <c r="O55" s="63"/>
      <c r="P55" s="39"/>
      <c r="Q55" s="39"/>
      <c r="R55" s="39"/>
      <c r="S55" s="39"/>
      <c r="T55" s="38"/>
      <c r="U55" s="38"/>
      <c r="V55" s="38"/>
      <c r="W55" s="40"/>
      <c r="X55" s="39">
        <f>X56+X59+X60</f>
        <v>0</v>
      </c>
      <c r="Y55" s="39">
        <f>Y56+Y59+Y60</f>
        <v>9.82</v>
      </c>
      <c r="Z55" s="39">
        <f>Z56+Z59+Z60</f>
        <v>9.82</v>
      </c>
      <c r="AA55" s="67">
        <f t="shared" si="10"/>
        <v>1</v>
      </c>
      <c r="AB55" s="320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</row>
    <row r="56" spans="1:83" ht="47.25">
      <c r="A56" s="329" t="s">
        <v>344</v>
      </c>
      <c r="B56" s="37" t="s">
        <v>36</v>
      </c>
      <c r="C56" s="37" t="s">
        <v>44</v>
      </c>
      <c r="D56" s="37" t="s">
        <v>128</v>
      </c>
      <c r="E56" s="69" t="s">
        <v>38</v>
      </c>
      <c r="F56" s="68"/>
      <c r="G56" s="39"/>
      <c r="H56" s="39"/>
      <c r="I56" s="39"/>
      <c r="J56" s="39"/>
      <c r="K56" s="39"/>
      <c r="L56" s="39"/>
      <c r="M56" s="63"/>
      <c r="N56" s="63"/>
      <c r="O56" s="63"/>
      <c r="P56" s="39"/>
      <c r="Q56" s="39"/>
      <c r="R56" s="39"/>
      <c r="S56" s="39"/>
      <c r="T56" s="38"/>
      <c r="U56" s="38"/>
      <c r="V56" s="38"/>
      <c r="W56" s="40"/>
      <c r="X56" s="39">
        <f>X57</f>
        <v>0</v>
      </c>
      <c r="Y56" s="39">
        <f>Y57</f>
        <v>4.42</v>
      </c>
      <c r="Z56" s="39">
        <f>Z57</f>
        <v>4.42</v>
      </c>
      <c r="AA56" s="67">
        <f t="shared" si="10"/>
        <v>1</v>
      </c>
      <c r="AB56" s="320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</row>
    <row r="57" spans="1:83" ht="47.25">
      <c r="A57" s="68" t="s">
        <v>106</v>
      </c>
      <c r="B57" s="37" t="s">
        <v>36</v>
      </c>
      <c r="C57" s="37" t="s">
        <v>44</v>
      </c>
      <c r="D57" s="37" t="s">
        <v>128</v>
      </c>
      <c r="E57" s="69" t="s">
        <v>107</v>
      </c>
      <c r="F57" s="68"/>
      <c r="G57" s="39"/>
      <c r="H57" s="39"/>
      <c r="I57" s="39"/>
      <c r="J57" s="39"/>
      <c r="K57" s="39"/>
      <c r="L57" s="39"/>
      <c r="M57" s="63"/>
      <c r="N57" s="63"/>
      <c r="O57" s="63"/>
      <c r="P57" s="39"/>
      <c r="Q57" s="39"/>
      <c r="R57" s="39"/>
      <c r="S57" s="39"/>
      <c r="T57" s="38"/>
      <c r="U57" s="38"/>
      <c r="V57" s="38"/>
      <c r="W57" s="40"/>
      <c r="X57" s="39"/>
      <c r="Y57" s="39">
        <v>4.42</v>
      </c>
      <c r="Z57" s="39">
        <v>4.42</v>
      </c>
      <c r="AA57" s="67">
        <f t="shared" si="10"/>
        <v>1</v>
      </c>
      <c r="AB57" s="320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</row>
    <row r="58" spans="1:83" ht="63">
      <c r="A58" s="68" t="s">
        <v>345</v>
      </c>
      <c r="B58" s="37" t="s">
        <v>36</v>
      </c>
      <c r="C58" s="37" t="s">
        <v>44</v>
      </c>
      <c r="D58" s="37" t="s">
        <v>130</v>
      </c>
      <c r="E58" s="69" t="s">
        <v>38</v>
      </c>
      <c r="F58" s="68"/>
      <c r="G58" s="39"/>
      <c r="H58" s="39"/>
      <c r="I58" s="39"/>
      <c r="J58" s="39"/>
      <c r="K58" s="39"/>
      <c r="L58" s="39"/>
      <c r="M58" s="63"/>
      <c r="N58" s="63"/>
      <c r="O58" s="63"/>
      <c r="P58" s="39"/>
      <c r="Q58" s="39"/>
      <c r="R58" s="39"/>
      <c r="S58" s="39"/>
      <c r="T58" s="38"/>
      <c r="U58" s="38"/>
      <c r="V58" s="38"/>
      <c r="W58" s="40"/>
      <c r="X58" s="39">
        <f>X59</f>
        <v>0</v>
      </c>
      <c r="Y58" s="39">
        <f>Y59</f>
        <v>0.4</v>
      </c>
      <c r="Z58" s="39">
        <f>Z59</f>
        <v>0.4</v>
      </c>
      <c r="AA58" s="67">
        <f t="shared" si="10"/>
        <v>1</v>
      </c>
      <c r="AB58" s="320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</row>
    <row r="59" spans="1:83" ht="47.25">
      <c r="A59" s="329" t="s">
        <v>106</v>
      </c>
      <c r="B59" s="37" t="s">
        <v>36</v>
      </c>
      <c r="C59" s="37" t="s">
        <v>44</v>
      </c>
      <c r="D59" s="37" t="s">
        <v>130</v>
      </c>
      <c r="E59" s="69" t="s">
        <v>107</v>
      </c>
      <c r="F59" s="68"/>
      <c r="G59" s="39"/>
      <c r="H59" s="39"/>
      <c r="I59" s="39"/>
      <c r="J59" s="39"/>
      <c r="K59" s="39"/>
      <c r="L59" s="39"/>
      <c r="M59" s="63"/>
      <c r="N59" s="63"/>
      <c r="O59" s="63"/>
      <c r="P59" s="39"/>
      <c r="Q59" s="39"/>
      <c r="R59" s="39"/>
      <c r="S59" s="39"/>
      <c r="T59" s="38"/>
      <c r="U59" s="38"/>
      <c r="V59" s="38"/>
      <c r="W59" s="40"/>
      <c r="X59" s="39"/>
      <c r="Y59" s="39">
        <v>0.4</v>
      </c>
      <c r="Z59" s="39">
        <v>0.4</v>
      </c>
      <c r="AA59" s="67">
        <f t="shared" si="10"/>
        <v>1</v>
      </c>
      <c r="AB59" s="320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</row>
    <row r="60" spans="1:83" ht="47.25">
      <c r="A60" s="329" t="s">
        <v>346</v>
      </c>
      <c r="B60" s="37" t="s">
        <v>36</v>
      </c>
      <c r="C60" s="37" t="s">
        <v>44</v>
      </c>
      <c r="D60" s="37" t="s">
        <v>132</v>
      </c>
      <c r="E60" s="69" t="s">
        <v>38</v>
      </c>
      <c r="F60" s="68"/>
      <c r="G60" s="39"/>
      <c r="H60" s="39"/>
      <c r="I60" s="39"/>
      <c r="J60" s="39"/>
      <c r="K60" s="39"/>
      <c r="L60" s="39"/>
      <c r="M60" s="63"/>
      <c r="N60" s="63"/>
      <c r="O60" s="63"/>
      <c r="P60" s="39"/>
      <c r="Q60" s="39"/>
      <c r="R60" s="39"/>
      <c r="S60" s="39"/>
      <c r="T60" s="38"/>
      <c r="U60" s="38"/>
      <c r="V60" s="38"/>
      <c r="W60" s="40"/>
      <c r="X60" s="39">
        <f>X61</f>
        <v>0</v>
      </c>
      <c r="Y60" s="39">
        <f>Y61</f>
        <v>5</v>
      </c>
      <c r="Z60" s="39">
        <f>Z61</f>
        <v>5</v>
      </c>
      <c r="AA60" s="67">
        <f t="shared" si="10"/>
        <v>1</v>
      </c>
      <c r="AB60" s="320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</row>
    <row r="61" spans="1:83" ht="47.25">
      <c r="A61" s="68" t="s">
        <v>106</v>
      </c>
      <c r="B61" s="37" t="s">
        <v>36</v>
      </c>
      <c r="C61" s="37" t="s">
        <v>44</v>
      </c>
      <c r="D61" s="37" t="s">
        <v>132</v>
      </c>
      <c r="E61" s="69" t="s">
        <v>107</v>
      </c>
      <c r="F61" s="68"/>
      <c r="G61" s="39"/>
      <c r="H61" s="39"/>
      <c r="I61" s="39"/>
      <c r="J61" s="39"/>
      <c r="K61" s="39"/>
      <c r="L61" s="39"/>
      <c r="M61" s="63"/>
      <c r="N61" s="63"/>
      <c r="O61" s="63"/>
      <c r="P61" s="39"/>
      <c r="Q61" s="39"/>
      <c r="R61" s="39"/>
      <c r="S61" s="39"/>
      <c r="T61" s="38"/>
      <c r="U61" s="38"/>
      <c r="V61" s="38"/>
      <c r="W61" s="40"/>
      <c r="X61" s="39"/>
      <c r="Y61" s="39">
        <v>5</v>
      </c>
      <c r="Z61" s="39">
        <v>5</v>
      </c>
      <c r="AA61" s="67">
        <f t="shared" si="10"/>
        <v>1</v>
      </c>
      <c r="AB61" s="320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</row>
    <row r="62" spans="1:83" ht="78.75">
      <c r="A62" s="324" t="s">
        <v>19</v>
      </c>
      <c r="B62" s="322" t="s">
        <v>36</v>
      </c>
      <c r="C62" s="322" t="s">
        <v>42</v>
      </c>
      <c r="D62" s="322" t="s">
        <v>40</v>
      </c>
      <c r="E62" s="322" t="s">
        <v>38</v>
      </c>
      <c r="F62" s="62">
        <v>3868.9</v>
      </c>
      <c r="G62" s="62">
        <v>3820</v>
      </c>
      <c r="H62" s="62">
        <v>48.9</v>
      </c>
      <c r="I62" s="62"/>
      <c r="J62" s="62"/>
      <c r="K62" s="62"/>
      <c r="L62" s="63">
        <v>3868.9</v>
      </c>
      <c r="M62" s="63">
        <v>3820</v>
      </c>
      <c r="N62" s="63">
        <v>48.9</v>
      </c>
      <c r="O62" s="62">
        <v>111</v>
      </c>
      <c r="P62" s="62">
        <v>111</v>
      </c>
      <c r="Q62" s="62"/>
      <c r="R62" s="62" t="e">
        <f>#REF!+#REF!</f>
        <v>#REF!</v>
      </c>
      <c r="S62" s="62" t="e">
        <f>#REF!+#REF!</f>
        <v>#REF!</v>
      </c>
      <c r="T62" s="62" t="e">
        <f>#REF!+#REF!</f>
        <v>#REF!</v>
      </c>
      <c r="U62" s="62" t="e">
        <f>#REF!+#REF!</f>
        <v>#REF!</v>
      </c>
      <c r="V62" s="62" t="e">
        <f>#REF!+#REF!</f>
        <v>#REF!</v>
      </c>
      <c r="W62" s="62" t="e">
        <f>#REF!+#REF!</f>
        <v>#REF!</v>
      </c>
      <c r="X62" s="62">
        <f>X63+X77</f>
        <v>3603.1</v>
      </c>
      <c r="Y62" s="62">
        <f>Y63+Y77</f>
        <v>3953.44</v>
      </c>
      <c r="Z62" s="62">
        <f>Z63+Z77</f>
        <v>3871.17</v>
      </c>
      <c r="AA62" s="325">
        <f t="shared" si="10"/>
        <v>0.9791902747986564</v>
      </c>
      <c r="AB62" s="320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</row>
    <row r="63" spans="1:83" ht="78.75">
      <c r="A63" s="71" t="s">
        <v>121</v>
      </c>
      <c r="B63" s="37" t="s">
        <v>36</v>
      </c>
      <c r="C63" s="37" t="s">
        <v>42</v>
      </c>
      <c r="D63" s="37" t="s">
        <v>87</v>
      </c>
      <c r="E63" s="37" t="s">
        <v>38</v>
      </c>
      <c r="F63" s="39">
        <f aca="true" t="shared" si="16" ref="F63:K63">F62</f>
        <v>3868.9</v>
      </c>
      <c r="G63" s="39">
        <f t="shared" si="16"/>
        <v>3820</v>
      </c>
      <c r="H63" s="39">
        <f t="shared" si="16"/>
        <v>48.9</v>
      </c>
      <c r="I63" s="39">
        <f t="shared" si="16"/>
        <v>0</v>
      </c>
      <c r="J63" s="39">
        <f t="shared" si="16"/>
        <v>0</v>
      </c>
      <c r="K63" s="39">
        <f t="shared" si="16"/>
        <v>0</v>
      </c>
      <c r="L63" s="63">
        <v>3868.9</v>
      </c>
      <c r="M63" s="63">
        <v>3820</v>
      </c>
      <c r="N63" s="63">
        <v>48.9</v>
      </c>
      <c r="O63" s="39">
        <f>O62</f>
        <v>111</v>
      </c>
      <c r="P63" s="39">
        <f>P62</f>
        <v>111</v>
      </c>
      <c r="Q63" s="39">
        <f>Q62</f>
        <v>0</v>
      </c>
      <c r="R63" s="38" t="e">
        <f>#REF!</f>
        <v>#REF!</v>
      </c>
      <c r="S63" s="38" t="e">
        <f>#REF!</f>
        <v>#REF!</v>
      </c>
      <c r="T63" s="38" t="e">
        <f>#REF!</f>
        <v>#REF!</v>
      </c>
      <c r="U63" s="38" t="e">
        <f>#REF!</f>
        <v>#REF!</v>
      </c>
      <c r="V63" s="38" t="e">
        <f>#REF!</f>
        <v>#REF!</v>
      </c>
      <c r="W63" s="38" t="e">
        <f>#REF!</f>
        <v>#REF!</v>
      </c>
      <c r="X63" s="38">
        <f>X64</f>
        <v>3603.1</v>
      </c>
      <c r="Y63" s="38">
        <f>Y64</f>
        <v>3603.1</v>
      </c>
      <c r="Z63" s="38">
        <f>Z64</f>
        <v>3520.83</v>
      </c>
      <c r="AA63" s="67">
        <f t="shared" si="10"/>
        <v>0.9771668840720491</v>
      </c>
      <c r="AB63" s="320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</row>
    <row r="64" spans="1:83" ht="15.75">
      <c r="A64" s="71" t="s">
        <v>93</v>
      </c>
      <c r="B64" s="37" t="s">
        <v>36</v>
      </c>
      <c r="C64" s="37" t="s">
        <v>42</v>
      </c>
      <c r="D64" s="37" t="s">
        <v>94</v>
      </c>
      <c r="E64" s="37" t="s">
        <v>38</v>
      </c>
      <c r="F64" s="39">
        <f aca="true" t="shared" si="17" ref="F64:K64">F62</f>
        <v>3868.9</v>
      </c>
      <c r="G64" s="39">
        <f t="shared" si="17"/>
        <v>3820</v>
      </c>
      <c r="H64" s="39">
        <f t="shared" si="17"/>
        <v>48.9</v>
      </c>
      <c r="I64" s="39">
        <f t="shared" si="17"/>
        <v>0</v>
      </c>
      <c r="J64" s="39">
        <f t="shared" si="17"/>
        <v>0</v>
      </c>
      <c r="K64" s="39">
        <f t="shared" si="17"/>
        <v>0</v>
      </c>
      <c r="L64" s="63">
        <v>3868.9</v>
      </c>
      <c r="M64" s="63">
        <v>3820</v>
      </c>
      <c r="N64" s="63">
        <v>48.9</v>
      </c>
      <c r="O64" s="39">
        <f>O62</f>
        <v>111</v>
      </c>
      <c r="P64" s="39">
        <f>P62</f>
        <v>111</v>
      </c>
      <c r="Q64" s="39">
        <f>Q62</f>
        <v>0</v>
      </c>
      <c r="R64" s="38" t="e">
        <f>#REF!</f>
        <v>#REF!</v>
      </c>
      <c r="S64" s="38" t="e">
        <f>#REF!</f>
        <v>#REF!</v>
      </c>
      <c r="T64" s="38" t="e">
        <f>#REF!</f>
        <v>#REF!</v>
      </c>
      <c r="U64" s="38" t="e">
        <f>#REF!</f>
        <v>#REF!</v>
      </c>
      <c r="V64" s="38" t="e">
        <f>#REF!</f>
        <v>#REF!</v>
      </c>
      <c r="W64" s="38" t="e">
        <f>#REF!</f>
        <v>#REF!</v>
      </c>
      <c r="X64" s="38">
        <f>X65+X69+X73</f>
        <v>3603.1</v>
      </c>
      <c r="Y64" s="38">
        <f>Y65+Y69+Y73</f>
        <v>3603.1</v>
      </c>
      <c r="Z64" s="38">
        <f>Z65+Z69+Z73</f>
        <v>3520.83</v>
      </c>
      <c r="AA64" s="67">
        <f t="shared" si="10"/>
        <v>0.9771668840720491</v>
      </c>
      <c r="AB64" s="320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</row>
    <row r="65" spans="1:83" ht="110.25">
      <c r="A65" s="71" t="s">
        <v>90</v>
      </c>
      <c r="B65" s="37" t="s">
        <v>36</v>
      </c>
      <c r="C65" s="37" t="s">
        <v>42</v>
      </c>
      <c r="D65" s="37" t="s">
        <v>94</v>
      </c>
      <c r="E65" s="37" t="s">
        <v>95</v>
      </c>
      <c r="F65" s="37" t="s">
        <v>95</v>
      </c>
      <c r="G65" s="39"/>
      <c r="H65" s="39"/>
      <c r="I65" s="39"/>
      <c r="J65" s="39"/>
      <c r="K65" s="39"/>
      <c r="L65" s="39"/>
      <c r="M65" s="63"/>
      <c r="N65" s="63"/>
      <c r="O65" s="63"/>
      <c r="P65" s="39"/>
      <c r="Q65" s="39"/>
      <c r="R65" s="39"/>
      <c r="S65" s="38"/>
      <c r="T65" s="38"/>
      <c r="U65" s="38"/>
      <c r="V65" s="38"/>
      <c r="W65" s="38"/>
      <c r="X65" s="38">
        <f>X66</f>
        <v>3468</v>
      </c>
      <c r="Y65" s="38">
        <f>Y66</f>
        <v>3275.45</v>
      </c>
      <c r="Z65" s="38">
        <f>Z66</f>
        <v>3209.58</v>
      </c>
      <c r="AA65" s="67">
        <f t="shared" si="10"/>
        <v>0.9798897861362561</v>
      </c>
      <c r="AB65" s="320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</row>
    <row r="66" spans="1:83" ht="47.25">
      <c r="A66" s="68" t="s">
        <v>91</v>
      </c>
      <c r="B66" s="37" t="s">
        <v>36</v>
      </c>
      <c r="C66" s="37" t="s">
        <v>42</v>
      </c>
      <c r="D66" s="37" t="s">
        <v>94</v>
      </c>
      <c r="E66" s="37" t="s">
        <v>96</v>
      </c>
      <c r="F66" s="37" t="s">
        <v>96</v>
      </c>
      <c r="G66" s="39">
        <f aca="true" t="shared" si="18" ref="G66:L66">G63</f>
        <v>3820</v>
      </c>
      <c r="H66" s="39">
        <f t="shared" si="18"/>
        <v>48.9</v>
      </c>
      <c r="I66" s="39">
        <f t="shared" si="18"/>
        <v>0</v>
      </c>
      <c r="J66" s="39">
        <f t="shared" si="18"/>
        <v>0</v>
      </c>
      <c r="K66" s="39">
        <f t="shared" si="18"/>
        <v>0</v>
      </c>
      <c r="L66" s="39">
        <f t="shared" si="18"/>
        <v>3868.9</v>
      </c>
      <c r="M66" s="63">
        <v>5481.1</v>
      </c>
      <c r="N66" s="63">
        <v>5481.1</v>
      </c>
      <c r="O66" s="63">
        <v>0</v>
      </c>
      <c r="P66" s="39">
        <f>P63</f>
        <v>111</v>
      </c>
      <c r="Q66" s="39">
        <f>Q63</f>
        <v>0</v>
      </c>
      <c r="R66" s="39" t="e">
        <f>R63</f>
        <v>#REF!</v>
      </c>
      <c r="S66" s="39">
        <v>3924</v>
      </c>
      <c r="T66" s="38">
        <f>3703+221+157</f>
        <v>4081</v>
      </c>
      <c r="U66" s="38">
        <v>3321</v>
      </c>
      <c r="V66" s="38">
        <v>694.4</v>
      </c>
      <c r="W66" s="40">
        <f>U66/T66</f>
        <v>0.8137711345258515</v>
      </c>
      <c r="X66" s="39">
        <f>X67+X68</f>
        <v>3468</v>
      </c>
      <c r="Y66" s="39">
        <f>Y67+Y68</f>
        <v>3275.45</v>
      </c>
      <c r="Z66" s="39">
        <f>Z67+Z68</f>
        <v>3209.58</v>
      </c>
      <c r="AA66" s="67">
        <f t="shared" si="10"/>
        <v>0.9798897861362561</v>
      </c>
      <c r="AB66" s="320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</row>
    <row r="67" spans="1:83" ht="31.5">
      <c r="A67" s="68" t="s">
        <v>92</v>
      </c>
      <c r="B67" s="37" t="s">
        <v>36</v>
      </c>
      <c r="C67" s="37" t="s">
        <v>42</v>
      </c>
      <c r="D67" s="37" t="s">
        <v>94</v>
      </c>
      <c r="E67" s="37" t="s">
        <v>97</v>
      </c>
      <c r="F67" s="37" t="s">
        <v>97</v>
      </c>
      <c r="G67" s="39"/>
      <c r="H67" s="39"/>
      <c r="I67" s="39"/>
      <c r="J67" s="39"/>
      <c r="K67" s="39"/>
      <c r="L67" s="39"/>
      <c r="M67" s="63"/>
      <c r="N67" s="63"/>
      <c r="O67" s="63"/>
      <c r="P67" s="39"/>
      <c r="Q67" s="39"/>
      <c r="R67" s="39"/>
      <c r="S67" s="39"/>
      <c r="T67" s="38"/>
      <c r="U67" s="38"/>
      <c r="V67" s="38"/>
      <c r="W67" s="40"/>
      <c r="X67" s="39">
        <v>3465</v>
      </c>
      <c r="Y67" s="39">
        <v>3272.45</v>
      </c>
      <c r="Z67" s="39">
        <v>3206.58</v>
      </c>
      <c r="AA67" s="67">
        <f t="shared" si="10"/>
        <v>0.9798713502116152</v>
      </c>
      <c r="AB67" s="320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</row>
    <row r="68" spans="1:83" ht="63">
      <c r="A68" s="68" t="s">
        <v>124</v>
      </c>
      <c r="B68" s="37" t="s">
        <v>36</v>
      </c>
      <c r="C68" s="37" t="s">
        <v>42</v>
      </c>
      <c r="D68" s="37" t="s">
        <v>94</v>
      </c>
      <c r="E68" s="37" t="s">
        <v>99</v>
      </c>
      <c r="F68" s="37" t="s">
        <v>99</v>
      </c>
      <c r="G68" s="39"/>
      <c r="H68" s="39"/>
      <c r="I68" s="39"/>
      <c r="J68" s="39"/>
      <c r="K68" s="39"/>
      <c r="L68" s="39"/>
      <c r="M68" s="63"/>
      <c r="N68" s="63"/>
      <c r="O68" s="63"/>
      <c r="P68" s="39"/>
      <c r="Q68" s="39"/>
      <c r="R68" s="39"/>
      <c r="S68" s="39"/>
      <c r="T68" s="38"/>
      <c r="U68" s="38"/>
      <c r="V68" s="38"/>
      <c r="W68" s="40"/>
      <c r="X68" s="39">
        <v>3</v>
      </c>
      <c r="Y68" s="39">
        <v>3</v>
      </c>
      <c r="Z68" s="39">
        <v>3</v>
      </c>
      <c r="AA68" s="67">
        <f t="shared" si="10"/>
        <v>1</v>
      </c>
      <c r="AB68" s="320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</row>
    <row r="69" spans="1:83" ht="47.25">
      <c r="A69" s="68" t="s">
        <v>100</v>
      </c>
      <c r="B69" s="37" t="s">
        <v>36</v>
      </c>
      <c r="C69" s="37" t="s">
        <v>42</v>
      </c>
      <c r="D69" s="37" t="s">
        <v>94</v>
      </c>
      <c r="E69" s="37" t="s">
        <v>101</v>
      </c>
      <c r="F69" s="37" t="s">
        <v>101</v>
      </c>
      <c r="G69" s="39"/>
      <c r="H69" s="39"/>
      <c r="I69" s="39"/>
      <c r="J69" s="39"/>
      <c r="K69" s="39"/>
      <c r="L69" s="39"/>
      <c r="M69" s="63"/>
      <c r="N69" s="63"/>
      <c r="O69" s="63"/>
      <c r="P69" s="39"/>
      <c r="Q69" s="39"/>
      <c r="R69" s="39"/>
      <c r="S69" s="39"/>
      <c r="T69" s="38"/>
      <c r="U69" s="38"/>
      <c r="V69" s="38"/>
      <c r="W69" s="40"/>
      <c r="X69" s="39">
        <f>X70</f>
        <v>132.6</v>
      </c>
      <c r="Y69" s="39">
        <f>Y70</f>
        <v>325.15</v>
      </c>
      <c r="Z69" s="39">
        <f>Z70</f>
        <v>310.54</v>
      </c>
      <c r="AA69" s="67">
        <f t="shared" si="10"/>
        <v>0.9550668922035984</v>
      </c>
      <c r="AB69" s="320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</row>
    <row r="70" spans="1:83" ht="47.25">
      <c r="A70" s="68" t="s">
        <v>102</v>
      </c>
      <c r="B70" s="37" t="s">
        <v>36</v>
      </c>
      <c r="C70" s="37" t="s">
        <v>42</v>
      </c>
      <c r="D70" s="37" t="s">
        <v>94</v>
      </c>
      <c r="E70" s="37" t="s">
        <v>103</v>
      </c>
      <c r="F70" s="37" t="s">
        <v>103</v>
      </c>
      <c r="G70" s="39"/>
      <c r="H70" s="39"/>
      <c r="I70" s="39"/>
      <c r="J70" s="39"/>
      <c r="K70" s="39"/>
      <c r="L70" s="39"/>
      <c r="M70" s="63"/>
      <c r="N70" s="63"/>
      <c r="O70" s="63"/>
      <c r="P70" s="39"/>
      <c r="Q70" s="39"/>
      <c r="R70" s="39"/>
      <c r="S70" s="39"/>
      <c r="T70" s="38"/>
      <c r="U70" s="38"/>
      <c r="V70" s="38"/>
      <c r="W70" s="40"/>
      <c r="X70" s="39">
        <f>X71+X72</f>
        <v>132.6</v>
      </c>
      <c r="Y70" s="39">
        <f>Y71+Y72</f>
        <v>325.15</v>
      </c>
      <c r="Z70" s="39">
        <f>Z71+Z72</f>
        <v>310.54</v>
      </c>
      <c r="AA70" s="67">
        <f t="shared" si="10"/>
        <v>0.9550668922035984</v>
      </c>
      <c r="AB70" s="320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</row>
    <row r="71" spans="1:83" ht="47.25">
      <c r="A71" s="68" t="s">
        <v>104</v>
      </c>
      <c r="B71" s="37" t="s">
        <v>36</v>
      </c>
      <c r="C71" s="37" t="s">
        <v>42</v>
      </c>
      <c r="D71" s="37" t="s">
        <v>94</v>
      </c>
      <c r="E71" s="37" t="s">
        <v>105</v>
      </c>
      <c r="F71" s="37" t="s">
        <v>105</v>
      </c>
      <c r="G71" s="39"/>
      <c r="H71" s="39"/>
      <c r="I71" s="39"/>
      <c r="J71" s="39"/>
      <c r="K71" s="39"/>
      <c r="L71" s="39"/>
      <c r="M71" s="63"/>
      <c r="N71" s="63"/>
      <c r="O71" s="63"/>
      <c r="P71" s="39"/>
      <c r="Q71" s="39"/>
      <c r="R71" s="39"/>
      <c r="S71" s="39"/>
      <c r="T71" s="38"/>
      <c r="U71" s="38"/>
      <c r="V71" s="38"/>
      <c r="W71" s="40"/>
      <c r="X71" s="39">
        <v>65.5</v>
      </c>
      <c r="Y71" s="39">
        <v>292.15</v>
      </c>
      <c r="Z71" s="39">
        <v>277.54</v>
      </c>
      <c r="AA71" s="67">
        <f t="shared" si="10"/>
        <v>0.9499914427520111</v>
      </c>
      <c r="AB71" s="320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</row>
    <row r="72" spans="1:83" ht="47.25">
      <c r="A72" s="68" t="s">
        <v>106</v>
      </c>
      <c r="B72" s="37" t="s">
        <v>36</v>
      </c>
      <c r="C72" s="37" t="s">
        <v>42</v>
      </c>
      <c r="D72" s="37" t="s">
        <v>94</v>
      </c>
      <c r="E72" s="37" t="s">
        <v>107</v>
      </c>
      <c r="F72" s="37" t="s">
        <v>107</v>
      </c>
      <c r="G72" s="39"/>
      <c r="H72" s="39"/>
      <c r="I72" s="39"/>
      <c r="J72" s="39"/>
      <c r="K72" s="39"/>
      <c r="L72" s="39"/>
      <c r="M72" s="63"/>
      <c r="N72" s="63"/>
      <c r="O72" s="63"/>
      <c r="P72" s="39"/>
      <c r="Q72" s="39"/>
      <c r="R72" s="39"/>
      <c r="S72" s="39"/>
      <c r="T72" s="38"/>
      <c r="U72" s="38"/>
      <c r="V72" s="38"/>
      <c r="W72" s="40"/>
      <c r="X72" s="39">
        <v>67.1</v>
      </c>
      <c r="Y72" s="39">
        <v>33</v>
      </c>
      <c r="Z72" s="39">
        <v>33</v>
      </c>
      <c r="AA72" s="67">
        <f t="shared" si="10"/>
        <v>1</v>
      </c>
      <c r="AB72" s="320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</row>
    <row r="73" spans="1:83" ht="15.75">
      <c r="A73" s="68" t="s">
        <v>108</v>
      </c>
      <c r="B73" s="37" t="s">
        <v>36</v>
      </c>
      <c r="C73" s="37" t="s">
        <v>42</v>
      </c>
      <c r="D73" s="37" t="s">
        <v>94</v>
      </c>
      <c r="E73" s="37" t="s">
        <v>109</v>
      </c>
      <c r="F73" s="37" t="s">
        <v>109</v>
      </c>
      <c r="G73" s="39"/>
      <c r="H73" s="39"/>
      <c r="I73" s="39"/>
      <c r="J73" s="39"/>
      <c r="K73" s="39"/>
      <c r="L73" s="39"/>
      <c r="M73" s="63"/>
      <c r="N73" s="63"/>
      <c r="O73" s="63"/>
      <c r="P73" s="39"/>
      <c r="Q73" s="39"/>
      <c r="R73" s="39"/>
      <c r="S73" s="39"/>
      <c r="T73" s="38"/>
      <c r="U73" s="38"/>
      <c r="V73" s="38"/>
      <c r="W73" s="40"/>
      <c r="X73" s="39">
        <f>X74</f>
        <v>2.5</v>
      </c>
      <c r="Y73" s="39">
        <f>Y74</f>
        <v>2.5</v>
      </c>
      <c r="Z73" s="39">
        <f>Z74</f>
        <v>0.71</v>
      </c>
      <c r="AA73" s="67">
        <f t="shared" si="10"/>
        <v>0.284</v>
      </c>
      <c r="AB73" s="320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</row>
    <row r="74" spans="1:83" ht="31.5">
      <c r="A74" s="68" t="s">
        <v>110</v>
      </c>
      <c r="B74" s="37" t="s">
        <v>36</v>
      </c>
      <c r="C74" s="37" t="s">
        <v>42</v>
      </c>
      <c r="D74" s="37" t="s">
        <v>94</v>
      </c>
      <c r="E74" s="37" t="s">
        <v>111</v>
      </c>
      <c r="F74" s="37" t="s">
        <v>111</v>
      </c>
      <c r="G74" s="39"/>
      <c r="H74" s="39"/>
      <c r="I74" s="39"/>
      <c r="J74" s="39"/>
      <c r="K74" s="39"/>
      <c r="L74" s="39"/>
      <c r="M74" s="63"/>
      <c r="N74" s="63"/>
      <c r="O74" s="63"/>
      <c r="P74" s="39"/>
      <c r="Q74" s="39"/>
      <c r="R74" s="39"/>
      <c r="S74" s="39"/>
      <c r="T74" s="38"/>
      <c r="U74" s="38"/>
      <c r="V74" s="38"/>
      <c r="W74" s="40"/>
      <c r="X74" s="39">
        <f>X76+X75</f>
        <v>2.5</v>
      </c>
      <c r="Y74" s="39">
        <f>Y76+Y75</f>
        <v>2.5</v>
      </c>
      <c r="Z74" s="39">
        <f>Z76+Z75</f>
        <v>0.71</v>
      </c>
      <c r="AA74" s="67">
        <f t="shared" si="10"/>
        <v>0.284</v>
      </c>
      <c r="AB74" s="320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</row>
    <row r="75" spans="1:83" ht="31.5">
      <c r="A75" s="68" t="s">
        <v>161</v>
      </c>
      <c r="B75" s="37" t="s">
        <v>36</v>
      </c>
      <c r="C75" s="37" t="s">
        <v>42</v>
      </c>
      <c r="D75" s="37" t="s">
        <v>94</v>
      </c>
      <c r="E75" s="37" t="s">
        <v>162</v>
      </c>
      <c r="F75" s="37"/>
      <c r="G75" s="39"/>
      <c r="H75" s="39"/>
      <c r="I75" s="39"/>
      <c r="J75" s="39"/>
      <c r="K75" s="39"/>
      <c r="L75" s="39"/>
      <c r="M75" s="63"/>
      <c r="N75" s="63"/>
      <c r="O75" s="63"/>
      <c r="P75" s="39"/>
      <c r="Q75" s="39"/>
      <c r="R75" s="39"/>
      <c r="S75" s="39"/>
      <c r="T75" s="38"/>
      <c r="U75" s="38"/>
      <c r="V75" s="38"/>
      <c r="W75" s="40"/>
      <c r="X75" s="39">
        <v>2</v>
      </c>
      <c r="Y75" s="39">
        <v>2</v>
      </c>
      <c r="Z75" s="39">
        <v>0.62</v>
      </c>
      <c r="AA75" s="67">
        <f t="shared" si="10"/>
        <v>0.31</v>
      </c>
      <c r="AB75" s="320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</row>
    <row r="76" spans="1:83" ht="31.5">
      <c r="A76" s="68" t="s">
        <v>112</v>
      </c>
      <c r="B76" s="37" t="s">
        <v>36</v>
      </c>
      <c r="C76" s="37" t="s">
        <v>42</v>
      </c>
      <c r="D76" s="37" t="s">
        <v>94</v>
      </c>
      <c r="E76" s="37" t="s">
        <v>113</v>
      </c>
      <c r="F76" s="37" t="s">
        <v>113</v>
      </c>
      <c r="G76" s="39"/>
      <c r="H76" s="39"/>
      <c r="I76" s="39"/>
      <c r="J76" s="39"/>
      <c r="K76" s="39"/>
      <c r="L76" s="39"/>
      <c r="M76" s="63"/>
      <c r="N76" s="63"/>
      <c r="O76" s="63"/>
      <c r="P76" s="39"/>
      <c r="Q76" s="39"/>
      <c r="R76" s="39"/>
      <c r="S76" s="39"/>
      <c r="T76" s="38"/>
      <c r="U76" s="38"/>
      <c r="V76" s="38"/>
      <c r="W76" s="40"/>
      <c r="X76" s="39">
        <v>0.5</v>
      </c>
      <c r="Y76" s="39">
        <v>0.5</v>
      </c>
      <c r="Z76" s="39">
        <v>0.09</v>
      </c>
      <c r="AA76" s="67">
        <f t="shared" si="10"/>
        <v>0.18</v>
      </c>
      <c r="AB76" s="320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</row>
    <row r="77" spans="1:83" ht="78.75">
      <c r="A77" s="330" t="s">
        <v>318</v>
      </c>
      <c r="B77" s="37" t="s">
        <v>36</v>
      </c>
      <c r="C77" s="37" t="s">
        <v>42</v>
      </c>
      <c r="D77" s="37" t="s">
        <v>320</v>
      </c>
      <c r="E77" s="37" t="s">
        <v>38</v>
      </c>
      <c r="F77" s="39"/>
      <c r="G77" s="39"/>
      <c r="H77" s="39"/>
      <c r="I77" s="39"/>
      <c r="J77" s="39"/>
      <c r="K77" s="39"/>
      <c r="L77" s="63"/>
      <c r="M77" s="63"/>
      <c r="N77" s="63"/>
      <c r="O77" s="39"/>
      <c r="P77" s="39"/>
      <c r="Q77" s="39"/>
      <c r="R77" s="39"/>
      <c r="S77" s="38"/>
      <c r="T77" s="38"/>
      <c r="U77" s="38"/>
      <c r="V77" s="40"/>
      <c r="W77" s="64"/>
      <c r="X77" s="39">
        <f>X78+X81</f>
        <v>0</v>
      </c>
      <c r="Y77" s="39">
        <f>Y78+Y81</f>
        <v>350.34</v>
      </c>
      <c r="Z77" s="39">
        <f>Z78+Z81</f>
        <v>350.34</v>
      </c>
      <c r="AA77" s="67">
        <f t="shared" si="10"/>
        <v>1</v>
      </c>
      <c r="AB77" s="320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</row>
    <row r="78" spans="1:83" ht="110.25">
      <c r="A78" s="331" t="s">
        <v>90</v>
      </c>
      <c r="B78" s="37" t="s">
        <v>36</v>
      </c>
      <c r="C78" s="37" t="s">
        <v>42</v>
      </c>
      <c r="D78" s="37" t="s">
        <v>320</v>
      </c>
      <c r="E78" s="37" t="s">
        <v>95</v>
      </c>
      <c r="F78" s="39"/>
      <c r="G78" s="39"/>
      <c r="H78" s="39"/>
      <c r="I78" s="39"/>
      <c r="J78" s="39"/>
      <c r="K78" s="39"/>
      <c r="L78" s="63"/>
      <c r="M78" s="63"/>
      <c r="N78" s="63"/>
      <c r="O78" s="39"/>
      <c r="P78" s="39"/>
      <c r="Q78" s="39"/>
      <c r="R78" s="39"/>
      <c r="S78" s="38"/>
      <c r="T78" s="38"/>
      <c r="U78" s="38"/>
      <c r="V78" s="40"/>
      <c r="W78" s="64"/>
      <c r="X78" s="39">
        <f aca="true" t="shared" si="19" ref="X78:Z79">X79</f>
        <v>0</v>
      </c>
      <c r="Y78" s="39">
        <f t="shared" si="19"/>
        <v>340</v>
      </c>
      <c r="Z78" s="39">
        <f t="shared" si="19"/>
        <v>340</v>
      </c>
      <c r="AA78" s="67">
        <f t="shared" si="10"/>
        <v>1</v>
      </c>
      <c r="AB78" s="320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</row>
    <row r="79" spans="1:83" ht="47.25">
      <c r="A79" s="332" t="s">
        <v>91</v>
      </c>
      <c r="B79" s="37" t="s">
        <v>36</v>
      </c>
      <c r="C79" s="37" t="s">
        <v>42</v>
      </c>
      <c r="D79" s="37" t="s">
        <v>320</v>
      </c>
      <c r="E79" s="37" t="s">
        <v>96</v>
      </c>
      <c r="F79" s="37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8"/>
      <c r="U79" s="38"/>
      <c r="V79" s="38"/>
      <c r="W79" s="40"/>
      <c r="X79" s="39">
        <f t="shared" si="19"/>
        <v>0</v>
      </c>
      <c r="Y79" s="39">
        <f t="shared" si="19"/>
        <v>340</v>
      </c>
      <c r="Z79" s="39">
        <f t="shared" si="19"/>
        <v>340</v>
      </c>
      <c r="AA79" s="67">
        <f t="shared" si="10"/>
        <v>1</v>
      </c>
      <c r="AB79" s="320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</row>
    <row r="80" spans="1:83" ht="31.5">
      <c r="A80" s="332" t="s">
        <v>92</v>
      </c>
      <c r="B80" s="37" t="s">
        <v>36</v>
      </c>
      <c r="C80" s="37" t="s">
        <v>42</v>
      </c>
      <c r="D80" s="37" t="s">
        <v>320</v>
      </c>
      <c r="E80" s="37" t="s">
        <v>97</v>
      </c>
      <c r="F80" s="37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8"/>
      <c r="U80" s="38"/>
      <c r="V80" s="38"/>
      <c r="W80" s="40"/>
      <c r="X80" s="39"/>
      <c r="Y80" s="39">
        <v>340</v>
      </c>
      <c r="Z80" s="39">
        <v>340</v>
      </c>
      <c r="AA80" s="67">
        <f t="shared" si="10"/>
        <v>1</v>
      </c>
      <c r="AB80" s="320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</row>
    <row r="81" spans="1:83" ht="47.25">
      <c r="A81" s="332" t="s">
        <v>106</v>
      </c>
      <c r="B81" s="37" t="s">
        <v>36</v>
      </c>
      <c r="C81" s="37" t="s">
        <v>42</v>
      </c>
      <c r="D81" s="37" t="s">
        <v>320</v>
      </c>
      <c r="E81" s="37" t="s">
        <v>107</v>
      </c>
      <c r="F81" s="37"/>
      <c r="G81" s="39"/>
      <c r="H81" s="39"/>
      <c r="I81" s="39"/>
      <c r="J81" s="39"/>
      <c r="K81" s="39"/>
      <c r="L81" s="39"/>
      <c r="M81" s="63"/>
      <c r="N81" s="63"/>
      <c r="O81" s="63"/>
      <c r="P81" s="39"/>
      <c r="Q81" s="39"/>
      <c r="R81" s="39"/>
      <c r="S81" s="39"/>
      <c r="T81" s="38"/>
      <c r="U81" s="38"/>
      <c r="V81" s="38"/>
      <c r="W81" s="40"/>
      <c r="X81" s="39"/>
      <c r="Y81" s="39">
        <v>10.34</v>
      </c>
      <c r="Z81" s="39">
        <v>10.34</v>
      </c>
      <c r="AA81" s="67">
        <f t="shared" si="10"/>
        <v>1</v>
      </c>
      <c r="AB81" s="320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</row>
    <row r="82" spans="1:83" ht="15.75">
      <c r="A82" s="324" t="s">
        <v>20</v>
      </c>
      <c r="B82" s="322" t="s">
        <v>36</v>
      </c>
      <c r="C82" s="322" t="s">
        <v>6</v>
      </c>
      <c r="D82" s="322" t="s">
        <v>40</v>
      </c>
      <c r="E82" s="322" t="s">
        <v>38</v>
      </c>
      <c r="F82" s="62">
        <v>100</v>
      </c>
      <c r="G82" s="62">
        <v>100</v>
      </c>
      <c r="H82" s="62"/>
      <c r="I82" s="62"/>
      <c r="J82" s="62"/>
      <c r="K82" s="62"/>
      <c r="L82" s="63">
        <v>100</v>
      </c>
      <c r="M82" s="63">
        <v>100</v>
      </c>
      <c r="N82" s="63">
        <v>0</v>
      </c>
      <c r="O82" s="62"/>
      <c r="P82" s="62"/>
      <c r="Q82" s="62"/>
      <c r="R82" s="62" t="e">
        <f aca="true" t="shared" si="20" ref="R82:Z82">R84</f>
        <v>#REF!</v>
      </c>
      <c r="S82" s="62" t="e">
        <f t="shared" si="20"/>
        <v>#REF!</v>
      </c>
      <c r="T82" s="62" t="e">
        <f t="shared" si="20"/>
        <v>#REF!</v>
      </c>
      <c r="U82" s="62" t="e">
        <f t="shared" si="20"/>
        <v>#REF!</v>
      </c>
      <c r="V82" s="62" t="e">
        <f t="shared" si="20"/>
        <v>#REF!</v>
      </c>
      <c r="W82" s="62" t="e">
        <f t="shared" si="20"/>
        <v>#REF!</v>
      </c>
      <c r="X82" s="62">
        <f t="shared" si="20"/>
        <v>200</v>
      </c>
      <c r="Y82" s="62">
        <f t="shared" si="20"/>
        <v>0</v>
      </c>
      <c r="Z82" s="62">
        <f t="shared" si="20"/>
        <v>0</v>
      </c>
      <c r="AA82" s="325">
        <v>0</v>
      </c>
      <c r="AB82" s="320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</row>
    <row r="83" spans="1:83" ht="15.75">
      <c r="A83" s="333" t="s">
        <v>20</v>
      </c>
      <c r="B83" s="37" t="s">
        <v>36</v>
      </c>
      <c r="C83" s="37" t="s">
        <v>6</v>
      </c>
      <c r="D83" s="37" t="s">
        <v>133</v>
      </c>
      <c r="E83" s="37" t="s">
        <v>38</v>
      </c>
      <c r="F83" s="38"/>
      <c r="G83" s="38"/>
      <c r="H83" s="38"/>
      <c r="I83" s="38"/>
      <c r="J83" s="38"/>
      <c r="K83" s="38"/>
      <c r="L83" s="63"/>
      <c r="M83" s="63"/>
      <c r="N83" s="63"/>
      <c r="O83" s="38"/>
      <c r="P83" s="38"/>
      <c r="Q83" s="38"/>
      <c r="R83" s="38"/>
      <c r="S83" s="38"/>
      <c r="T83" s="38"/>
      <c r="U83" s="38"/>
      <c r="V83" s="38"/>
      <c r="W83" s="38"/>
      <c r="X83" s="38">
        <f>X84</f>
        <v>200</v>
      </c>
      <c r="Y83" s="38">
        <f>Y84</f>
        <v>0</v>
      </c>
      <c r="Z83" s="38">
        <f>Z84</f>
        <v>0</v>
      </c>
      <c r="AA83" s="67">
        <v>0</v>
      </c>
      <c r="AB83" s="320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</row>
    <row r="84" spans="1:83" ht="31.5">
      <c r="A84" s="71" t="s">
        <v>337</v>
      </c>
      <c r="B84" s="37" t="s">
        <v>36</v>
      </c>
      <c r="C84" s="37" t="s">
        <v>6</v>
      </c>
      <c r="D84" s="37" t="s">
        <v>134</v>
      </c>
      <c r="E84" s="37" t="s">
        <v>38</v>
      </c>
      <c r="F84" s="38">
        <v>100</v>
      </c>
      <c r="G84" s="39">
        <v>100</v>
      </c>
      <c r="H84" s="38"/>
      <c r="I84" s="38"/>
      <c r="J84" s="38"/>
      <c r="K84" s="38"/>
      <c r="L84" s="63">
        <v>100</v>
      </c>
      <c r="M84" s="63">
        <v>100</v>
      </c>
      <c r="N84" s="63">
        <v>0</v>
      </c>
      <c r="O84" s="38"/>
      <c r="P84" s="38"/>
      <c r="Q84" s="38"/>
      <c r="R84" s="38" t="e">
        <f>#REF!+#REF!+#REF!+#REF!</f>
        <v>#REF!</v>
      </c>
      <c r="S84" s="38" t="e">
        <f>#REF!+#REF!+#REF!+#REF!</f>
        <v>#REF!</v>
      </c>
      <c r="T84" s="38" t="e">
        <f>#REF!+#REF!+#REF!+#REF!</f>
        <v>#REF!</v>
      </c>
      <c r="U84" s="38" t="e">
        <f>#REF!+#REF!+#REF!+#REF!</f>
        <v>#REF!</v>
      </c>
      <c r="V84" s="38" t="e">
        <f>#REF!+#REF!+#REF!+#REF!</f>
        <v>#REF!</v>
      </c>
      <c r="W84" s="38" t="e">
        <f>#REF!+#REF!+#REF!+#REF!</f>
        <v>#REF!</v>
      </c>
      <c r="X84" s="38">
        <f>X85+X87+X89</f>
        <v>200</v>
      </c>
      <c r="Y84" s="38">
        <f>Y85+Y87+Y89</f>
        <v>0</v>
      </c>
      <c r="Z84" s="38">
        <f>Z85+Z87+Z89</f>
        <v>0</v>
      </c>
      <c r="AA84" s="67">
        <v>0</v>
      </c>
      <c r="AB84" s="320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</row>
    <row r="85" spans="1:83" ht="78.75">
      <c r="A85" s="71" t="s">
        <v>135</v>
      </c>
      <c r="B85" s="37" t="s">
        <v>36</v>
      </c>
      <c r="C85" s="37" t="s">
        <v>6</v>
      </c>
      <c r="D85" s="37" t="s">
        <v>136</v>
      </c>
      <c r="E85" s="37" t="s">
        <v>38</v>
      </c>
      <c r="F85" s="38">
        <v>50</v>
      </c>
      <c r="G85" s="38">
        <v>50</v>
      </c>
      <c r="H85" s="38"/>
      <c r="I85" s="38"/>
      <c r="J85" s="38"/>
      <c r="K85" s="38"/>
      <c r="L85" s="63">
        <v>50</v>
      </c>
      <c r="M85" s="63">
        <v>50</v>
      </c>
      <c r="N85" s="63">
        <v>0</v>
      </c>
      <c r="O85" s="38"/>
      <c r="P85" s="38"/>
      <c r="Q85" s="38"/>
      <c r="R85" s="38" t="e">
        <f>#REF!</f>
        <v>#REF!</v>
      </c>
      <c r="S85" s="38" t="e">
        <f>#REF!</f>
        <v>#REF!</v>
      </c>
      <c r="T85" s="38" t="e">
        <f>#REF!</f>
        <v>#REF!</v>
      </c>
      <c r="U85" s="38" t="e">
        <f>#REF!</f>
        <v>#REF!</v>
      </c>
      <c r="V85" s="38" t="e">
        <f>#REF!</f>
        <v>#REF!</v>
      </c>
      <c r="W85" s="38" t="e">
        <f>#REF!</f>
        <v>#REF!</v>
      </c>
      <c r="X85" s="38">
        <f>X86</f>
        <v>160</v>
      </c>
      <c r="Y85" s="38">
        <f>Y86</f>
        <v>0</v>
      </c>
      <c r="Z85" s="38">
        <f>Z86</f>
        <v>0</v>
      </c>
      <c r="AA85" s="67">
        <v>0</v>
      </c>
      <c r="AB85" s="320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</row>
    <row r="86" spans="1:83" ht="15.75">
      <c r="A86" s="71" t="s">
        <v>137</v>
      </c>
      <c r="B86" s="37" t="s">
        <v>36</v>
      </c>
      <c r="C86" s="37" t="s">
        <v>6</v>
      </c>
      <c r="D86" s="37" t="s">
        <v>136</v>
      </c>
      <c r="E86" s="37" t="s">
        <v>138</v>
      </c>
      <c r="F86" s="38"/>
      <c r="G86" s="38"/>
      <c r="H86" s="38"/>
      <c r="I86" s="38"/>
      <c r="J86" s="38"/>
      <c r="K86" s="38"/>
      <c r="L86" s="63"/>
      <c r="M86" s="63"/>
      <c r="N86" s="63"/>
      <c r="O86" s="38"/>
      <c r="P86" s="38"/>
      <c r="Q86" s="38"/>
      <c r="R86" s="38"/>
      <c r="S86" s="38"/>
      <c r="T86" s="38"/>
      <c r="U86" s="38"/>
      <c r="V86" s="38"/>
      <c r="W86" s="38"/>
      <c r="X86" s="38">
        <v>160</v>
      </c>
      <c r="Y86" s="38"/>
      <c r="Z86" s="38">
        <v>0</v>
      </c>
      <c r="AA86" s="67">
        <v>0</v>
      </c>
      <c r="AB86" s="320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</row>
    <row r="87" spans="1:83" ht="47.25">
      <c r="A87" s="71" t="s">
        <v>139</v>
      </c>
      <c r="B87" s="37" t="s">
        <v>36</v>
      </c>
      <c r="C87" s="37" t="s">
        <v>6</v>
      </c>
      <c r="D87" s="37" t="s">
        <v>140</v>
      </c>
      <c r="E87" s="37" t="s">
        <v>38</v>
      </c>
      <c r="F87" s="38"/>
      <c r="G87" s="38"/>
      <c r="H87" s="38"/>
      <c r="I87" s="38"/>
      <c r="J87" s="38"/>
      <c r="K87" s="38"/>
      <c r="L87" s="63"/>
      <c r="M87" s="63"/>
      <c r="N87" s="63"/>
      <c r="O87" s="38"/>
      <c r="P87" s="38"/>
      <c r="Q87" s="38"/>
      <c r="R87" s="38"/>
      <c r="S87" s="38"/>
      <c r="T87" s="38"/>
      <c r="U87" s="38"/>
      <c r="V87" s="38"/>
      <c r="W87" s="38"/>
      <c r="X87" s="38">
        <f>X88</f>
        <v>20</v>
      </c>
      <c r="Y87" s="38">
        <f>Y88</f>
        <v>0</v>
      </c>
      <c r="Z87" s="38">
        <f>Z88</f>
        <v>0</v>
      </c>
      <c r="AA87" s="67">
        <v>0</v>
      </c>
      <c r="AB87" s="320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</row>
    <row r="88" spans="1:83" ht="15.75">
      <c r="A88" s="71" t="s">
        <v>137</v>
      </c>
      <c r="B88" s="37" t="s">
        <v>36</v>
      </c>
      <c r="C88" s="37" t="s">
        <v>6</v>
      </c>
      <c r="D88" s="37" t="s">
        <v>140</v>
      </c>
      <c r="E88" s="37" t="s">
        <v>138</v>
      </c>
      <c r="F88" s="38"/>
      <c r="G88" s="38"/>
      <c r="H88" s="38"/>
      <c r="I88" s="38"/>
      <c r="J88" s="38"/>
      <c r="K88" s="38"/>
      <c r="L88" s="63"/>
      <c r="M88" s="63"/>
      <c r="N88" s="63"/>
      <c r="O88" s="38"/>
      <c r="P88" s="38"/>
      <c r="Q88" s="38"/>
      <c r="R88" s="38"/>
      <c r="S88" s="38"/>
      <c r="T88" s="38"/>
      <c r="U88" s="38"/>
      <c r="V88" s="38"/>
      <c r="W88" s="38"/>
      <c r="X88" s="38">
        <v>20</v>
      </c>
      <c r="Y88" s="38">
        <f>Y89</f>
        <v>0</v>
      </c>
      <c r="Z88" s="38">
        <f>Z89</f>
        <v>0</v>
      </c>
      <c r="AA88" s="67">
        <v>0</v>
      </c>
      <c r="AB88" s="320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</row>
    <row r="89" spans="1:83" ht="110.25">
      <c r="A89" s="71" t="s">
        <v>141</v>
      </c>
      <c r="B89" s="37" t="s">
        <v>36</v>
      </c>
      <c r="C89" s="37" t="s">
        <v>6</v>
      </c>
      <c r="D89" s="37" t="s">
        <v>142</v>
      </c>
      <c r="E89" s="37" t="s">
        <v>38</v>
      </c>
      <c r="F89" s="38"/>
      <c r="G89" s="38"/>
      <c r="H89" s="38"/>
      <c r="I89" s="38"/>
      <c r="J89" s="38"/>
      <c r="K89" s="38"/>
      <c r="L89" s="63"/>
      <c r="M89" s="63"/>
      <c r="N89" s="63"/>
      <c r="O89" s="38"/>
      <c r="P89" s="38"/>
      <c r="Q89" s="38"/>
      <c r="R89" s="38"/>
      <c r="S89" s="38"/>
      <c r="T89" s="38"/>
      <c r="U89" s="38"/>
      <c r="V89" s="38"/>
      <c r="W89" s="38"/>
      <c r="X89" s="38">
        <f>X90</f>
        <v>20</v>
      </c>
      <c r="Y89" s="38">
        <f>Y90</f>
        <v>0</v>
      </c>
      <c r="Z89" s="38">
        <f>Z90</f>
        <v>0</v>
      </c>
      <c r="AA89" s="67">
        <v>0</v>
      </c>
      <c r="AB89" s="320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</row>
    <row r="90" spans="1:83" ht="15.75">
      <c r="A90" s="71" t="s">
        <v>137</v>
      </c>
      <c r="B90" s="37" t="s">
        <v>36</v>
      </c>
      <c r="C90" s="37" t="s">
        <v>6</v>
      </c>
      <c r="D90" s="37" t="s">
        <v>142</v>
      </c>
      <c r="E90" s="37" t="s">
        <v>138</v>
      </c>
      <c r="F90" s="38"/>
      <c r="G90" s="38"/>
      <c r="H90" s="38"/>
      <c r="I90" s="38"/>
      <c r="J90" s="38"/>
      <c r="K90" s="38"/>
      <c r="L90" s="63"/>
      <c r="M90" s="63"/>
      <c r="N90" s="63"/>
      <c r="O90" s="38"/>
      <c r="P90" s="38"/>
      <c r="Q90" s="38"/>
      <c r="R90" s="38"/>
      <c r="S90" s="38"/>
      <c r="T90" s="38"/>
      <c r="U90" s="38"/>
      <c r="V90" s="38"/>
      <c r="W90" s="38"/>
      <c r="X90" s="38">
        <v>20</v>
      </c>
      <c r="Y90" s="38">
        <v>0</v>
      </c>
      <c r="Z90" s="38">
        <v>0</v>
      </c>
      <c r="AA90" s="67">
        <v>0</v>
      </c>
      <c r="AB90" s="320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</row>
    <row r="91" spans="1:83" ht="31.5">
      <c r="A91" s="324" t="s">
        <v>21</v>
      </c>
      <c r="B91" s="322" t="s">
        <v>36</v>
      </c>
      <c r="C91" s="322" t="s">
        <v>4</v>
      </c>
      <c r="D91" s="322" t="s">
        <v>40</v>
      </c>
      <c r="E91" s="322" t="s">
        <v>38</v>
      </c>
      <c r="F91" s="63" t="e">
        <f>#REF!+F102+#REF!+#REF!+F126+F142+#REF!</f>
        <v>#REF!</v>
      </c>
      <c r="G91" s="63" t="e">
        <f>#REF!+G102+#REF!+#REF!+G126+G142+#REF!</f>
        <v>#REF!</v>
      </c>
      <c r="H91" s="63" t="e">
        <f>#REF!+H102+#REF!+#REF!+H126+H142+#REF!</f>
        <v>#REF!</v>
      </c>
      <c r="I91" s="63" t="e">
        <f>#REF!+I102+#REF!+#REF!+I126+I142+#REF!</f>
        <v>#REF!</v>
      </c>
      <c r="J91" s="63" t="e">
        <f>#REF!+J102+#REF!+#REF!+J126+J142+#REF!</f>
        <v>#REF!</v>
      </c>
      <c r="K91" s="63" t="e">
        <f>#REF!+K102+#REF!+#REF!+K126+K142+#REF!</f>
        <v>#REF!</v>
      </c>
      <c r="L91" s="63">
        <v>8672.2</v>
      </c>
      <c r="M91" s="63">
        <v>7241.2</v>
      </c>
      <c r="N91" s="63">
        <v>1431</v>
      </c>
      <c r="O91" s="63" t="e">
        <f>#REF!+O103+#REF!+#REF!+O126+O142+O151</f>
        <v>#REF!</v>
      </c>
      <c r="P91" s="63" t="e">
        <f>#REF!+P103+#REF!+#REF!+P126+P142+P151</f>
        <v>#REF!</v>
      </c>
      <c r="Q91" s="63" t="e">
        <f>#REF!+Q103+#REF!+#REF!+Q126+Q142+Q151</f>
        <v>#REF!</v>
      </c>
      <c r="R91" s="62" t="e">
        <f>#REF!+R102+#REF!+R126+R142+R151+R160+#REF!</f>
        <v>#REF!</v>
      </c>
      <c r="S91" s="62" t="e">
        <f>#REF!+S102+#REF!+S126+S142+S151+S160+#REF!</f>
        <v>#REF!</v>
      </c>
      <c r="T91" s="62" t="e">
        <f>#REF!+T102+#REF!+T126+T142+T151+T160+#REF!</f>
        <v>#REF!</v>
      </c>
      <c r="U91" s="62" t="e">
        <f>#REF!+U102+#REF!+U126+U142+U151+U160+#REF!</f>
        <v>#REF!</v>
      </c>
      <c r="V91" s="62" t="e">
        <f>#REF!+V102+#REF!+V126+V142+V151+V160+#REF!</f>
        <v>#REF!</v>
      </c>
      <c r="W91" s="62" t="e">
        <f>#REF!+W102+#REF!+W126+W142+W151+W160+#REF!</f>
        <v>#REF!</v>
      </c>
      <c r="X91" s="62">
        <f>X102+X126+X169+X140+X92+X120+X124</f>
        <v>15147.84</v>
      </c>
      <c r="Y91" s="62">
        <f>Y102+Y126+Y169+Y140+Y92+Y120+Y124</f>
        <v>18012.91</v>
      </c>
      <c r="Z91" s="62">
        <f>Z102+Z126+Z169+Z140+Z92+Z120+Z124</f>
        <v>17635.140000000003</v>
      </c>
      <c r="AA91" s="325">
        <f aca="true" t="shared" si="21" ref="AA91:AA122">Z91/Y91</f>
        <v>0.9790278194916869</v>
      </c>
      <c r="AB91" s="320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</row>
    <row r="92" spans="1:83" ht="31.5">
      <c r="A92" s="71" t="s">
        <v>143</v>
      </c>
      <c r="B92" s="37" t="s">
        <v>36</v>
      </c>
      <c r="C92" s="37" t="s">
        <v>4</v>
      </c>
      <c r="D92" s="79" t="s">
        <v>144</v>
      </c>
      <c r="E92" s="37" t="s">
        <v>38</v>
      </c>
      <c r="F92" s="38"/>
      <c r="G92" s="38"/>
      <c r="H92" s="38"/>
      <c r="I92" s="38"/>
      <c r="J92" s="38"/>
      <c r="K92" s="38"/>
      <c r="L92" s="63"/>
      <c r="M92" s="63"/>
      <c r="N92" s="63"/>
      <c r="O92" s="38"/>
      <c r="P92" s="38"/>
      <c r="Q92" s="38"/>
      <c r="R92" s="38"/>
      <c r="S92" s="38"/>
      <c r="T92" s="38"/>
      <c r="U92" s="38"/>
      <c r="V92" s="40"/>
      <c r="W92" s="64"/>
      <c r="X92" s="38">
        <f>X93</f>
        <v>1100</v>
      </c>
      <c r="Y92" s="65">
        <f>Y93</f>
        <v>1130</v>
      </c>
      <c r="Z92" s="65">
        <f>Z93</f>
        <v>1130</v>
      </c>
      <c r="AA92" s="67">
        <f t="shared" si="21"/>
        <v>1</v>
      </c>
      <c r="AB92" s="320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</row>
    <row r="93" spans="1:83" ht="31.5">
      <c r="A93" s="333" t="s">
        <v>145</v>
      </c>
      <c r="B93" s="37" t="s">
        <v>36</v>
      </c>
      <c r="C93" s="37" t="s">
        <v>4</v>
      </c>
      <c r="D93" s="37" t="s">
        <v>146</v>
      </c>
      <c r="E93" s="37" t="s">
        <v>38</v>
      </c>
      <c r="F93" s="38"/>
      <c r="G93" s="38"/>
      <c r="H93" s="38"/>
      <c r="I93" s="38"/>
      <c r="J93" s="38"/>
      <c r="K93" s="38"/>
      <c r="L93" s="63"/>
      <c r="M93" s="63"/>
      <c r="N93" s="63"/>
      <c r="O93" s="38"/>
      <c r="P93" s="38"/>
      <c r="Q93" s="38"/>
      <c r="R93" s="38"/>
      <c r="S93" s="38"/>
      <c r="T93" s="38"/>
      <c r="U93" s="38"/>
      <c r="V93" s="40"/>
      <c r="W93" s="64"/>
      <c r="X93" s="38">
        <f>X94+X98</f>
        <v>1100</v>
      </c>
      <c r="Y93" s="65">
        <f>Y94+Y98</f>
        <v>1130</v>
      </c>
      <c r="Z93" s="65">
        <f>Z94+Z98</f>
        <v>1130</v>
      </c>
      <c r="AA93" s="67">
        <f t="shared" si="21"/>
        <v>1</v>
      </c>
      <c r="AB93" s="320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</row>
    <row r="94" spans="1:83" ht="110.25">
      <c r="A94" s="71" t="s">
        <v>90</v>
      </c>
      <c r="B94" s="37" t="s">
        <v>36</v>
      </c>
      <c r="C94" s="37" t="s">
        <v>4</v>
      </c>
      <c r="D94" s="37" t="s">
        <v>146</v>
      </c>
      <c r="E94" s="37" t="s">
        <v>95</v>
      </c>
      <c r="F94" s="37" t="s">
        <v>95</v>
      </c>
      <c r="G94" s="39"/>
      <c r="H94" s="39"/>
      <c r="I94" s="39"/>
      <c r="J94" s="39"/>
      <c r="K94" s="39"/>
      <c r="L94" s="39"/>
      <c r="M94" s="63"/>
      <c r="N94" s="63"/>
      <c r="O94" s="63"/>
      <c r="P94" s="39"/>
      <c r="Q94" s="39"/>
      <c r="R94" s="39"/>
      <c r="S94" s="38"/>
      <c r="T94" s="38"/>
      <c r="U94" s="38"/>
      <c r="V94" s="38"/>
      <c r="W94" s="38"/>
      <c r="X94" s="38">
        <f>X95</f>
        <v>793.2</v>
      </c>
      <c r="Y94" s="38">
        <f>Y95</f>
        <v>875.9100000000001</v>
      </c>
      <c r="Z94" s="38">
        <f>Z95</f>
        <v>875.9100000000001</v>
      </c>
      <c r="AA94" s="67">
        <f t="shared" si="21"/>
        <v>1</v>
      </c>
      <c r="AB94" s="320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</row>
    <row r="95" spans="1:83" ht="47.25">
      <c r="A95" s="68" t="s">
        <v>91</v>
      </c>
      <c r="B95" s="37" t="s">
        <v>36</v>
      </c>
      <c r="C95" s="37" t="s">
        <v>4</v>
      </c>
      <c r="D95" s="37" t="s">
        <v>146</v>
      </c>
      <c r="E95" s="37" t="s">
        <v>96</v>
      </c>
      <c r="F95" s="37" t="s">
        <v>96</v>
      </c>
      <c r="G95" s="39">
        <f aca="true" t="shared" si="22" ref="G95:L95">G92</f>
        <v>0</v>
      </c>
      <c r="H95" s="39">
        <f t="shared" si="22"/>
        <v>0</v>
      </c>
      <c r="I95" s="39">
        <f t="shared" si="22"/>
        <v>0</v>
      </c>
      <c r="J95" s="39">
        <f t="shared" si="22"/>
        <v>0</v>
      </c>
      <c r="K95" s="39">
        <f t="shared" si="22"/>
        <v>0</v>
      </c>
      <c r="L95" s="39">
        <f t="shared" si="22"/>
        <v>0</v>
      </c>
      <c r="M95" s="63">
        <v>5481.1</v>
      </c>
      <c r="N95" s="63">
        <v>5481.1</v>
      </c>
      <c r="O95" s="63">
        <v>0</v>
      </c>
      <c r="P95" s="39">
        <f>P92</f>
        <v>0</v>
      </c>
      <c r="Q95" s="39">
        <f>Q92</f>
        <v>0</v>
      </c>
      <c r="R95" s="39">
        <f>R92</f>
        <v>0</v>
      </c>
      <c r="S95" s="39">
        <v>3924</v>
      </c>
      <c r="T95" s="38">
        <f>3703+221+157</f>
        <v>4081</v>
      </c>
      <c r="U95" s="38">
        <v>3321</v>
      </c>
      <c r="V95" s="38">
        <v>694.4</v>
      </c>
      <c r="W95" s="40">
        <f>U95/T95</f>
        <v>0.8137711345258515</v>
      </c>
      <c r="X95" s="39">
        <f>X96+X97</f>
        <v>793.2</v>
      </c>
      <c r="Y95" s="39">
        <f>Y96+Y97</f>
        <v>875.9100000000001</v>
      </c>
      <c r="Z95" s="39">
        <f>Z96+Z97</f>
        <v>875.9100000000001</v>
      </c>
      <c r="AA95" s="67">
        <f t="shared" si="21"/>
        <v>1</v>
      </c>
      <c r="AB95" s="320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</row>
    <row r="96" spans="1:83" ht="31.5">
      <c r="A96" s="68" t="s">
        <v>92</v>
      </c>
      <c r="B96" s="37" t="s">
        <v>36</v>
      </c>
      <c r="C96" s="37" t="s">
        <v>4</v>
      </c>
      <c r="D96" s="37" t="s">
        <v>146</v>
      </c>
      <c r="E96" s="37" t="s">
        <v>97</v>
      </c>
      <c r="F96" s="37" t="s">
        <v>97</v>
      </c>
      <c r="G96" s="39"/>
      <c r="H96" s="39"/>
      <c r="I96" s="39"/>
      <c r="J96" s="39"/>
      <c r="K96" s="39"/>
      <c r="L96" s="39"/>
      <c r="M96" s="63"/>
      <c r="N96" s="63"/>
      <c r="O96" s="63"/>
      <c r="P96" s="39"/>
      <c r="Q96" s="39"/>
      <c r="R96" s="39"/>
      <c r="S96" s="39"/>
      <c r="T96" s="38"/>
      <c r="U96" s="38"/>
      <c r="V96" s="38"/>
      <c r="W96" s="40"/>
      <c r="X96" s="39">
        <v>791.2</v>
      </c>
      <c r="Y96" s="39">
        <v>803.09</v>
      </c>
      <c r="Z96" s="39">
        <v>803.09</v>
      </c>
      <c r="AA96" s="67">
        <f t="shared" si="21"/>
        <v>1</v>
      </c>
      <c r="AB96" s="320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</row>
    <row r="97" spans="1:83" ht="63">
      <c r="A97" s="68" t="s">
        <v>124</v>
      </c>
      <c r="B97" s="37" t="s">
        <v>36</v>
      </c>
      <c r="C97" s="37" t="s">
        <v>4</v>
      </c>
      <c r="D97" s="37" t="s">
        <v>146</v>
      </c>
      <c r="E97" s="37" t="s">
        <v>99</v>
      </c>
      <c r="F97" s="37" t="s">
        <v>99</v>
      </c>
      <c r="G97" s="39"/>
      <c r="H97" s="39"/>
      <c r="I97" s="39"/>
      <c r="J97" s="39"/>
      <c r="K97" s="39"/>
      <c r="L97" s="39"/>
      <c r="M97" s="63"/>
      <c r="N97" s="63"/>
      <c r="O97" s="63"/>
      <c r="P97" s="39"/>
      <c r="Q97" s="39"/>
      <c r="R97" s="39"/>
      <c r="S97" s="39"/>
      <c r="T97" s="38"/>
      <c r="U97" s="38"/>
      <c r="V97" s="38"/>
      <c r="W97" s="40"/>
      <c r="X97" s="39">
        <v>2</v>
      </c>
      <c r="Y97" s="39">
        <v>72.82</v>
      </c>
      <c r="Z97" s="39">
        <v>72.82</v>
      </c>
      <c r="AA97" s="67">
        <f t="shared" si="21"/>
        <v>1</v>
      </c>
      <c r="AB97" s="320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</row>
    <row r="98" spans="1:83" ht="47.25">
      <c r="A98" s="68" t="s">
        <v>100</v>
      </c>
      <c r="B98" s="37" t="s">
        <v>36</v>
      </c>
      <c r="C98" s="37" t="s">
        <v>4</v>
      </c>
      <c r="D98" s="37" t="s">
        <v>146</v>
      </c>
      <c r="E98" s="37" t="s">
        <v>101</v>
      </c>
      <c r="F98" s="37" t="s">
        <v>101</v>
      </c>
      <c r="G98" s="39"/>
      <c r="H98" s="39"/>
      <c r="I98" s="39"/>
      <c r="J98" s="39"/>
      <c r="K98" s="39"/>
      <c r="L98" s="39"/>
      <c r="M98" s="63"/>
      <c r="N98" s="63"/>
      <c r="O98" s="63"/>
      <c r="P98" s="39"/>
      <c r="Q98" s="39"/>
      <c r="R98" s="39"/>
      <c r="S98" s="39"/>
      <c r="T98" s="38"/>
      <c r="U98" s="38"/>
      <c r="V98" s="38"/>
      <c r="W98" s="40"/>
      <c r="X98" s="39">
        <f>X99</f>
        <v>306.79999999999995</v>
      </c>
      <c r="Y98" s="39">
        <f>Y99</f>
        <v>254.08999999999997</v>
      </c>
      <c r="Z98" s="39">
        <f>Z99</f>
        <v>254.08999999999997</v>
      </c>
      <c r="AA98" s="67">
        <f t="shared" si="21"/>
        <v>1</v>
      </c>
      <c r="AB98" s="320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</row>
    <row r="99" spans="1:83" ht="47.25">
      <c r="A99" s="68" t="s">
        <v>102</v>
      </c>
      <c r="B99" s="37" t="s">
        <v>36</v>
      </c>
      <c r="C99" s="37" t="s">
        <v>4</v>
      </c>
      <c r="D99" s="37" t="s">
        <v>146</v>
      </c>
      <c r="E99" s="37" t="s">
        <v>103</v>
      </c>
      <c r="F99" s="37" t="s">
        <v>103</v>
      </c>
      <c r="G99" s="39"/>
      <c r="H99" s="39"/>
      <c r="I99" s="39"/>
      <c r="J99" s="39"/>
      <c r="K99" s="39"/>
      <c r="L99" s="39"/>
      <c r="M99" s="63"/>
      <c r="N99" s="63"/>
      <c r="O99" s="63"/>
      <c r="P99" s="39"/>
      <c r="Q99" s="39"/>
      <c r="R99" s="39"/>
      <c r="S99" s="39"/>
      <c r="T99" s="38"/>
      <c r="U99" s="38"/>
      <c r="V99" s="38"/>
      <c r="W99" s="40"/>
      <c r="X99" s="39">
        <f>X100+X101</f>
        <v>306.79999999999995</v>
      </c>
      <c r="Y99" s="39">
        <f>Y100+Y101</f>
        <v>254.08999999999997</v>
      </c>
      <c r="Z99" s="39">
        <f>Z100+Z101</f>
        <v>254.08999999999997</v>
      </c>
      <c r="AA99" s="67">
        <f t="shared" si="21"/>
        <v>1</v>
      </c>
      <c r="AB99" s="320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</row>
    <row r="100" spans="1:83" ht="47.25">
      <c r="A100" s="68" t="s">
        <v>104</v>
      </c>
      <c r="B100" s="37" t="s">
        <v>36</v>
      </c>
      <c r="C100" s="37" t="s">
        <v>4</v>
      </c>
      <c r="D100" s="37" t="s">
        <v>146</v>
      </c>
      <c r="E100" s="37" t="s">
        <v>105</v>
      </c>
      <c r="F100" s="37" t="s">
        <v>105</v>
      </c>
      <c r="G100" s="39"/>
      <c r="H100" s="39"/>
      <c r="I100" s="39"/>
      <c r="J100" s="39"/>
      <c r="K100" s="39"/>
      <c r="L100" s="39"/>
      <c r="M100" s="63"/>
      <c r="N100" s="63"/>
      <c r="O100" s="63"/>
      <c r="P100" s="39"/>
      <c r="Q100" s="39"/>
      <c r="R100" s="39"/>
      <c r="S100" s="39"/>
      <c r="T100" s="38"/>
      <c r="U100" s="38"/>
      <c r="V100" s="38"/>
      <c r="W100" s="40"/>
      <c r="X100" s="39">
        <v>24.9</v>
      </c>
      <c r="Y100" s="39">
        <v>70.89</v>
      </c>
      <c r="Z100" s="39">
        <v>70.89</v>
      </c>
      <c r="AA100" s="67">
        <f t="shared" si="21"/>
        <v>1</v>
      </c>
      <c r="AB100" s="320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</row>
    <row r="101" spans="1:83" ht="47.25">
      <c r="A101" s="68" t="s">
        <v>106</v>
      </c>
      <c r="B101" s="37" t="s">
        <v>36</v>
      </c>
      <c r="C101" s="37" t="s">
        <v>4</v>
      </c>
      <c r="D101" s="37" t="s">
        <v>146</v>
      </c>
      <c r="E101" s="37" t="s">
        <v>107</v>
      </c>
      <c r="F101" s="37" t="s">
        <v>107</v>
      </c>
      <c r="G101" s="39"/>
      <c r="H101" s="39"/>
      <c r="I101" s="39"/>
      <c r="J101" s="39"/>
      <c r="K101" s="39"/>
      <c r="L101" s="39"/>
      <c r="M101" s="63"/>
      <c r="N101" s="63"/>
      <c r="O101" s="63"/>
      <c r="P101" s="39"/>
      <c r="Q101" s="39"/>
      <c r="R101" s="39"/>
      <c r="S101" s="39"/>
      <c r="T101" s="38"/>
      <c r="U101" s="38"/>
      <c r="V101" s="38"/>
      <c r="W101" s="40"/>
      <c r="X101" s="39">
        <v>281.9</v>
      </c>
      <c r="Y101" s="39">
        <v>183.2</v>
      </c>
      <c r="Z101" s="39">
        <v>183.2</v>
      </c>
      <c r="AA101" s="67">
        <f t="shared" si="21"/>
        <v>1</v>
      </c>
      <c r="AB101" s="320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</row>
    <row r="102" spans="1:83" ht="78.75">
      <c r="A102" s="71" t="s">
        <v>121</v>
      </c>
      <c r="B102" s="37" t="s">
        <v>36</v>
      </c>
      <c r="C102" s="37" t="s">
        <v>4</v>
      </c>
      <c r="D102" s="37" t="s">
        <v>87</v>
      </c>
      <c r="E102" s="37" t="s">
        <v>38</v>
      </c>
      <c r="F102" s="38">
        <v>4323.2</v>
      </c>
      <c r="G102" s="38">
        <v>4323.2</v>
      </c>
      <c r="H102" s="38"/>
      <c r="I102" s="38"/>
      <c r="J102" s="38"/>
      <c r="K102" s="38"/>
      <c r="L102" s="63">
        <v>4323.2</v>
      </c>
      <c r="M102" s="63">
        <v>4323.2</v>
      </c>
      <c r="N102" s="63">
        <v>0</v>
      </c>
      <c r="O102" s="38">
        <v>507</v>
      </c>
      <c r="P102" s="38">
        <v>507</v>
      </c>
      <c r="Q102" s="38"/>
      <c r="R102" s="38" t="e">
        <f>#REF!</f>
        <v>#REF!</v>
      </c>
      <c r="S102" s="38" t="e">
        <f>#REF!</f>
        <v>#REF!</v>
      </c>
      <c r="T102" s="38" t="e">
        <f>#REF!</f>
        <v>#REF!</v>
      </c>
      <c r="U102" s="38" t="e">
        <f>#REF!</f>
        <v>#REF!</v>
      </c>
      <c r="V102" s="38" t="e">
        <f>#REF!</f>
        <v>#REF!</v>
      </c>
      <c r="W102" s="38" t="e">
        <f>#REF!</f>
        <v>#REF!</v>
      </c>
      <c r="X102" s="38">
        <f>X103+X111</f>
        <v>6528.2</v>
      </c>
      <c r="Y102" s="38">
        <f>Y103+Y111</f>
        <v>7245.4800000000005</v>
      </c>
      <c r="Z102" s="38">
        <f>Z103+Z111</f>
        <v>7138.990000000001</v>
      </c>
      <c r="AA102" s="67">
        <f t="shared" si="21"/>
        <v>0.985302561044955</v>
      </c>
      <c r="AB102" s="320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</row>
    <row r="103" spans="1:83" ht="15.75">
      <c r="A103" s="71" t="s">
        <v>93</v>
      </c>
      <c r="B103" s="37" t="s">
        <v>36</v>
      </c>
      <c r="C103" s="37" t="s">
        <v>4</v>
      </c>
      <c r="D103" s="37" t="s">
        <v>94</v>
      </c>
      <c r="E103" s="37" t="s">
        <v>38</v>
      </c>
      <c r="F103" s="38">
        <v>4323.2</v>
      </c>
      <c r="G103" s="38">
        <v>4323.2</v>
      </c>
      <c r="H103" s="38"/>
      <c r="I103" s="38"/>
      <c r="J103" s="38"/>
      <c r="K103" s="38"/>
      <c r="L103" s="63">
        <v>4323.2</v>
      </c>
      <c r="M103" s="63">
        <v>4323.2</v>
      </c>
      <c r="N103" s="63">
        <v>0</v>
      </c>
      <c r="O103" s="38">
        <v>507</v>
      </c>
      <c r="P103" s="38">
        <v>507</v>
      </c>
      <c r="Q103" s="38"/>
      <c r="R103" s="38" t="e">
        <f>#REF!</f>
        <v>#REF!</v>
      </c>
      <c r="S103" s="38" t="e">
        <f>#REF!</f>
        <v>#REF!</v>
      </c>
      <c r="T103" s="38" t="e">
        <f>#REF!</f>
        <v>#REF!</v>
      </c>
      <c r="U103" s="38" t="e">
        <f>#REF!</f>
        <v>#REF!</v>
      </c>
      <c r="V103" s="38" t="e">
        <f>#REF!</f>
        <v>#REF!</v>
      </c>
      <c r="W103" s="38" t="e">
        <f>#REF!</f>
        <v>#REF!</v>
      </c>
      <c r="X103" s="38">
        <f>X104+X108</f>
        <v>5355</v>
      </c>
      <c r="Y103" s="38">
        <f>Y104+Y108</f>
        <v>5979.080000000001</v>
      </c>
      <c r="Z103" s="38">
        <f>Z104+Z108</f>
        <v>5901.530000000001</v>
      </c>
      <c r="AA103" s="67">
        <f t="shared" si="21"/>
        <v>0.9870297771563518</v>
      </c>
      <c r="AB103" s="320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</row>
    <row r="104" spans="1:83" ht="110.25">
      <c r="A104" s="71" t="s">
        <v>90</v>
      </c>
      <c r="B104" s="37" t="s">
        <v>36</v>
      </c>
      <c r="C104" s="37" t="s">
        <v>4</v>
      </c>
      <c r="D104" s="37" t="s">
        <v>94</v>
      </c>
      <c r="E104" s="37" t="s">
        <v>95</v>
      </c>
      <c r="F104" s="37" t="s">
        <v>95</v>
      </c>
      <c r="G104" s="39"/>
      <c r="H104" s="39"/>
      <c r="I104" s="39"/>
      <c r="J104" s="39"/>
      <c r="K104" s="39"/>
      <c r="L104" s="39"/>
      <c r="M104" s="63"/>
      <c r="N104" s="63"/>
      <c r="O104" s="63"/>
      <c r="P104" s="39"/>
      <c r="Q104" s="39"/>
      <c r="R104" s="39"/>
      <c r="S104" s="38"/>
      <c r="T104" s="38"/>
      <c r="U104" s="38"/>
      <c r="V104" s="38"/>
      <c r="W104" s="38"/>
      <c r="X104" s="38">
        <f>X105</f>
        <v>5308</v>
      </c>
      <c r="Y104" s="38">
        <f>Y105</f>
        <v>5944.31</v>
      </c>
      <c r="Z104" s="38">
        <f>Z105</f>
        <v>5878.76</v>
      </c>
      <c r="AA104" s="67">
        <f t="shared" si="21"/>
        <v>0.9889726477925949</v>
      </c>
      <c r="AB104" s="320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</row>
    <row r="105" spans="1:83" ht="47.25">
      <c r="A105" s="68" t="s">
        <v>91</v>
      </c>
      <c r="B105" s="37" t="s">
        <v>36</v>
      </c>
      <c r="C105" s="37" t="s">
        <v>4</v>
      </c>
      <c r="D105" s="37" t="s">
        <v>94</v>
      </c>
      <c r="E105" s="37" t="s">
        <v>96</v>
      </c>
      <c r="F105" s="37" t="s">
        <v>96</v>
      </c>
      <c r="G105" s="39">
        <f aca="true" t="shared" si="23" ref="G105:L105">G102</f>
        <v>4323.2</v>
      </c>
      <c r="H105" s="39">
        <f t="shared" si="23"/>
        <v>0</v>
      </c>
      <c r="I105" s="39">
        <f t="shared" si="23"/>
        <v>0</v>
      </c>
      <c r="J105" s="39">
        <f t="shared" si="23"/>
        <v>0</v>
      </c>
      <c r="K105" s="39">
        <f t="shared" si="23"/>
        <v>0</v>
      </c>
      <c r="L105" s="39">
        <f t="shared" si="23"/>
        <v>4323.2</v>
      </c>
      <c r="M105" s="63">
        <v>5481.1</v>
      </c>
      <c r="N105" s="63">
        <v>5481.1</v>
      </c>
      <c r="O105" s="63">
        <v>0</v>
      </c>
      <c r="P105" s="39">
        <f>P102</f>
        <v>507</v>
      </c>
      <c r="Q105" s="39">
        <f>Q102</f>
        <v>0</v>
      </c>
      <c r="R105" s="39" t="e">
        <f>R102</f>
        <v>#REF!</v>
      </c>
      <c r="S105" s="39">
        <v>3924</v>
      </c>
      <c r="T105" s="38">
        <f>3703+221+157</f>
        <v>4081</v>
      </c>
      <c r="U105" s="38">
        <v>3321</v>
      </c>
      <c r="V105" s="38">
        <v>694.4</v>
      </c>
      <c r="W105" s="40">
        <f>U105/T105</f>
        <v>0.8137711345258515</v>
      </c>
      <c r="X105" s="39">
        <f>X106+X107</f>
        <v>5308</v>
      </c>
      <c r="Y105" s="39">
        <f>Y106+Y107</f>
        <v>5944.31</v>
      </c>
      <c r="Z105" s="39">
        <f>Z106+Z107</f>
        <v>5878.76</v>
      </c>
      <c r="AA105" s="67">
        <f t="shared" si="21"/>
        <v>0.9889726477925949</v>
      </c>
      <c r="AB105" s="320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</row>
    <row r="106" spans="1:83" ht="31.5">
      <c r="A106" s="68" t="s">
        <v>92</v>
      </c>
      <c r="B106" s="37" t="s">
        <v>36</v>
      </c>
      <c r="C106" s="37" t="s">
        <v>4</v>
      </c>
      <c r="D106" s="37" t="s">
        <v>94</v>
      </c>
      <c r="E106" s="37" t="s">
        <v>97</v>
      </c>
      <c r="F106" s="37" t="s">
        <v>97</v>
      </c>
      <c r="G106" s="39"/>
      <c r="H106" s="39"/>
      <c r="I106" s="39"/>
      <c r="J106" s="39"/>
      <c r="K106" s="39"/>
      <c r="L106" s="39"/>
      <c r="M106" s="63"/>
      <c r="N106" s="63"/>
      <c r="O106" s="63"/>
      <c r="P106" s="39"/>
      <c r="Q106" s="39"/>
      <c r="R106" s="39"/>
      <c r="S106" s="39"/>
      <c r="T106" s="38"/>
      <c r="U106" s="38"/>
      <c r="V106" s="38"/>
      <c r="W106" s="40"/>
      <c r="X106" s="39">
        <v>5292</v>
      </c>
      <c r="Y106" s="39">
        <v>5885.88</v>
      </c>
      <c r="Z106" s="39">
        <v>5828.89</v>
      </c>
      <c r="AA106" s="67">
        <f t="shared" si="21"/>
        <v>0.9903175056236281</v>
      </c>
      <c r="AB106" s="320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</row>
    <row r="107" spans="1:83" ht="63">
      <c r="A107" s="68" t="s">
        <v>124</v>
      </c>
      <c r="B107" s="37" t="s">
        <v>36</v>
      </c>
      <c r="C107" s="37" t="s">
        <v>4</v>
      </c>
      <c r="D107" s="37" t="s">
        <v>94</v>
      </c>
      <c r="E107" s="37" t="s">
        <v>99</v>
      </c>
      <c r="F107" s="37" t="s">
        <v>99</v>
      </c>
      <c r="G107" s="39"/>
      <c r="H107" s="39"/>
      <c r="I107" s="39"/>
      <c r="J107" s="39"/>
      <c r="K107" s="39"/>
      <c r="L107" s="39"/>
      <c r="M107" s="63"/>
      <c r="N107" s="63"/>
      <c r="O107" s="63"/>
      <c r="P107" s="39"/>
      <c r="Q107" s="39"/>
      <c r="R107" s="39"/>
      <c r="S107" s="39"/>
      <c r="T107" s="38"/>
      <c r="U107" s="38"/>
      <c r="V107" s="38"/>
      <c r="W107" s="40"/>
      <c r="X107" s="39">
        <v>16</v>
      </c>
      <c r="Y107" s="39">
        <v>58.43</v>
      </c>
      <c r="Z107" s="39">
        <v>49.87</v>
      </c>
      <c r="AA107" s="67">
        <f t="shared" si="21"/>
        <v>0.85349991442752</v>
      </c>
      <c r="AB107" s="320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</row>
    <row r="108" spans="1:83" ht="47.25">
      <c r="A108" s="68" t="s">
        <v>100</v>
      </c>
      <c r="B108" s="37" t="s">
        <v>36</v>
      </c>
      <c r="C108" s="37" t="s">
        <v>4</v>
      </c>
      <c r="D108" s="37" t="s">
        <v>94</v>
      </c>
      <c r="E108" s="37" t="s">
        <v>101</v>
      </c>
      <c r="F108" s="37" t="s">
        <v>101</v>
      </c>
      <c r="G108" s="39"/>
      <c r="H108" s="39"/>
      <c r="I108" s="39"/>
      <c r="J108" s="39"/>
      <c r="K108" s="39"/>
      <c r="L108" s="39"/>
      <c r="M108" s="63"/>
      <c r="N108" s="63"/>
      <c r="O108" s="63"/>
      <c r="P108" s="39"/>
      <c r="Q108" s="39"/>
      <c r="R108" s="39"/>
      <c r="S108" s="39"/>
      <c r="T108" s="38"/>
      <c r="U108" s="38"/>
      <c r="V108" s="38"/>
      <c r="W108" s="40"/>
      <c r="X108" s="39">
        <f aca="true" t="shared" si="24" ref="X108:Z109">X109</f>
        <v>47</v>
      </c>
      <c r="Y108" s="39">
        <f t="shared" si="24"/>
        <v>34.77</v>
      </c>
      <c r="Z108" s="39">
        <f t="shared" si="24"/>
        <v>22.77</v>
      </c>
      <c r="AA108" s="67">
        <f t="shared" si="21"/>
        <v>0.6548748921484038</v>
      </c>
      <c r="AB108" s="320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</row>
    <row r="109" spans="1:83" ht="47.25">
      <c r="A109" s="68" t="s">
        <v>102</v>
      </c>
      <c r="B109" s="37" t="s">
        <v>36</v>
      </c>
      <c r="C109" s="37" t="s">
        <v>4</v>
      </c>
      <c r="D109" s="37" t="s">
        <v>94</v>
      </c>
      <c r="E109" s="37" t="s">
        <v>103</v>
      </c>
      <c r="F109" s="37" t="s">
        <v>103</v>
      </c>
      <c r="G109" s="39"/>
      <c r="H109" s="39"/>
      <c r="I109" s="39"/>
      <c r="J109" s="39"/>
      <c r="K109" s="39"/>
      <c r="L109" s="39"/>
      <c r="M109" s="63"/>
      <c r="N109" s="63"/>
      <c r="O109" s="63"/>
      <c r="P109" s="39"/>
      <c r="Q109" s="39"/>
      <c r="R109" s="39"/>
      <c r="S109" s="39"/>
      <c r="T109" s="38"/>
      <c r="U109" s="38"/>
      <c r="V109" s="38"/>
      <c r="W109" s="40"/>
      <c r="X109" s="39">
        <f t="shared" si="24"/>
        <v>47</v>
      </c>
      <c r="Y109" s="39">
        <f t="shared" si="24"/>
        <v>34.77</v>
      </c>
      <c r="Z109" s="39">
        <f t="shared" si="24"/>
        <v>22.77</v>
      </c>
      <c r="AA109" s="67">
        <f t="shared" si="21"/>
        <v>0.6548748921484038</v>
      </c>
      <c r="AB109" s="320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</row>
    <row r="110" spans="1:83" ht="47.25">
      <c r="A110" s="68" t="s">
        <v>106</v>
      </c>
      <c r="B110" s="37" t="s">
        <v>36</v>
      </c>
      <c r="C110" s="37" t="s">
        <v>4</v>
      </c>
      <c r="D110" s="37" t="s">
        <v>94</v>
      </c>
      <c r="E110" s="37" t="s">
        <v>107</v>
      </c>
      <c r="F110" s="37" t="s">
        <v>107</v>
      </c>
      <c r="G110" s="39"/>
      <c r="H110" s="39"/>
      <c r="I110" s="39"/>
      <c r="J110" s="39"/>
      <c r="K110" s="39"/>
      <c r="L110" s="39"/>
      <c r="M110" s="63"/>
      <c r="N110" s="63"/>
      <c r="O110" s="63"/>
      <c r="P110" s="39"/>
      <c r="Q110" s="39"/>
      <c r="R110" s="39"/>
      <c r="S110" s="39"/>
      <c r="T110" s="38"/>
      <c r="U110" s="38"/>
      <c r="V110" s="38"/>
      <c r="W110" s="40"/>
      <c r="X110" s="39">
        <v>47</v>
      </c>
      <c r="Y110" s="39">
        <v>34.77</v>
      </c>
      <c r="Z110" s="39">
        <v>22.77</v>
      </c>
      <c r="AA110" s="67">
        <f t="shared" si="21"/>
        <v>0.6548748921484038</v>
      </c>
      <c r="AB110" s="320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</row>
    <row r="111" spans="1:83" ht="31.5">
      <c r="A111" s="71" t="s">
        <v>147</v>
      </c>
      <c r="B111" s="37" t="s">
        <v>36</v>
      </c>
      <c r="C111" s="37" t="s">
        <v>4</v>
      </c>
      <c r="D111" s="37" t="s">
        <v>148</v>
      </c>
      <c r="E111" s="37" t="s">
        <v>38</v>
      </c>
      <c r="F111" s="38"/>
      <c r="G111" s="38"/>
      <c r="H111" s="38"/>
      <c r="I111" s="38"/>
      <c r="J111" s="38"/>
      <c r="K111" s="38"/>
      <c r="L111" s="63"/>
      <c r="M111" s="63"/>
      <c r="N111" s="63"/>
      <c r="O111" s="38"/>
      <c r="P111" s="38"/>
      <c r="Q111" s="38"/>
      <c r="R111" s="38"/>
      <c r="S111" s="38"/>
      <c r="T111" s="38"/>
      <c r="U111" s="38"/>
      <c r="V111" s="40"/>
      <c r="W111" s="64"/>
      <c r="X111" s="38">
        <f>X112+X116</f>
        <v>1173.1999999999998</v>
      </c>
      <c r="Y111" s="65">
        <f>Y112+Y116</f>
        <v>1266.3999999999999</v>
      </c>
      <c r="Z111" s="65">
        <f>Z112+Z116</f>
        <v>1237.46</v>
      </c>
      <c r="AA111" s="67">
        <f t="shared" si="21"/>
        <v>0.9771478205938093</v>
      </c>
      <c r="AB111" s="320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</row>
    <row r="112" spans="1:83" ht="110.25">
      <c r="A112" s="71" t="s">
        <v>90</v>
      </c>
      <c r="B112" s="37" t="s">
        <v>36</v>
      </c>
      <c r="C112" s="37" t="s">
        <v>4</v>
      </c>
      <c r="D112" s="37" t="s">
        <v>148</v>
      </c>
      <c r="E112" s="37" t="s">
        <v>95</v>
      </c>
      <c r="F112" s="37" t="s">
        <v>95</v>
      </c>
      <c r="G112" s="39"/>
      <c r="H112" s="39"/>
      <c r="I112" s="39"/>
      <c r="J112" s="39"/>
      <c r="K112" s="39"/>
      <c r="L112" s="39"/>
      <c r="M112" s="63"/>
      <c r="N112" s="63"/>
      <c r="O112" s="63"/>
      <c r="P112" s="39"/>
      <c r="Q112" s="39"/>
      <c r="R112" s="39"/>
      <c r="S112" s="38"/>
      <c r="T112" s="38"/>
      <c r="U112" s="38"/>
      <c r="V112" s="38"/>
      <c r="W112" s="38"/>
      <c r="X112" s="38">
        <f>X113</f>
        <v>1148.1999999999998</v>
      </c>
      <c r="Y112" s="38">
        <f>Y113</f>
        <v>1225.3999999999999</v>
      </c>
      <c r="Z112" s="38">
        <f>Z113</f>
        <v>1197.2</v>
      </c>
      <c r="AA112" s="67">
        <f t="shared" si="21"/>
        <v>0.9769871062510203</v>
      </c>
      <c r="AB112" s="320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</row>
    <row r="113" spans="1:83" ht="47.25">
      <c r="A113" s="68" t="s">
        <v>149</v>
      </c>
      <c r="B113" s="37" t="s">
        <v>36</v>
      </c>
      <c r="C113" s="37" t="s">
        <v>4</v>
      </c>
      <c r="D113" s="37" t="s">
        <v>148</v>
      </c>
      <c r="E113" s="37" t="s">
        <v>150</v>
      </c>
      <c r="F113" s="37" t="s">
        <v>96</v>
      </c>
      <c r="G113" s="39" t="e">
        <f>#REF!</f>
        <v>#REF!</v>
      </c>
      <c r="H113" s="39" t="e">
        <f>#REF!</f>
        <v>#REF!</v>
      </c>
      <c r="I113" s="39" t="e">
        <f>#REF!</f>
        <v>#REF!</v>
      </c>
      <c r="J113" s="39" t="e">
        <f>#REF!</f>
        <v>#REF!</v>
      </c>
      <c r="K113" s="39" t="e">
        <f>#REF!</f>
        <v>#REF!</v>
      </c>
      <c r="L113" s="39" t="e">
        <f>#REF!</f>
        <v>#REF!</v>
      </c>
      <c r="M113" s="63">
        <v>5481.1</v>
      </c>
      <c r="N113" s="63">
        <v>5481.1</v>
      </c>
      <c r="O113" s="63">
        <v>0</v>
      </c>
      <c r="P113" s="39" t="e">
        <f>#REF!</f>
        <v>#REF!</v>
      </c>
      <c r="Q113" s="39" t="e">
        <f>#REF!</f>
        <v>#REF!</v>
      </c>
      <c r="R113" s="39" t="e">
        <f>#REF!</f>
        <v>#REF!</v>
      </c>
      <c r="S113" s="39">
        <v>3924</v>
      </c>
      <c r="T113" s="38">
        <f>3703+221+157</f>
        <v>4081</v>
      </c>
      <c r="U113" s="38">
        <v>3321</v>
      </c>
      <c r="V113" s="38">
        <v>694.4</v>
      </c>
      <c r="W113" s="40">
        <f>U113/T113</f>
        <v>0.8137711345258515</v>
      </c>
      <c r="X113" s="39">
        <f>X114+X115</f>
        <v>1148.1999999999998</v>
      </c>
      <c r="Y113" s="39">
        <f>Y114+Y115</f>
        <v>1225.3999999999999</v>
      </c>
      <c r="Z113" s="39">
        <f>Z114+Z115</f>
        <v>1197.2</v>
      </c>
      <c r="AA113" s="67">
        <f t="shared" si="21"/>
        <v>0.9769871062510203</v>
      </c>
      <c r="AB113" s="320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</row>
    <row r="114" spans="1:83" ht="31.5">
      <c r="A114" s="68" t="s">
        <v>92</v>
      </c>
      <c r="B114" s="37" t="s">
        <v>36</v>
      </c>
      <c r="C114" s="37" t="s">
        <v>4</v>
      </c>
      <c r="D114" s="37" t="s">
        <v>148</v>
      </c>
      <c r="E114" s="37" t="s">
        <v>151</v>
      </c>
      <c r="F114" s="37" t="s">
        <v>97</v>
      </c>
      <c r="G114" s="39"/>
      <c r="H114" s="39"/>
      <c r="I114" s="39"/>
      <c r="J114" s="39"/>
      <c r="K114" s="39"/>
      <c r="L114" s="39"/>
      <c r="M114" s="63"/>
      <c r="N114" s="63"/>
      <c r="O114" s="63"/>
      <c r="P114" s="39"/>
      <c r="Q114" s="39"/>
      <c r="R114" s="39"/>
      <c r="S114" s="39"/>
      <c r="T114" s="38"/>
      <c r="U114" s="38"/>
      <c r="V114" s="38"/>
      <c r="W114" s="40"/>
      <c r="X114" s="39">
        <v>1147.6</v>
      </c>
      <c r="Y114" s="39">
        <v>1221.35</v>
      </c>
      <c r="Z114" s="39">
        <v>1193.15</v>
      </c>
      <c r="AA114" s="67">
        <f t="shared" si="21"/>
        <v>0.9769107954312852</v>
      </c>
      <c r="AB114" s="320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</row>
    <row r="115" spans="1:83" ht="63">
      <c r="A115" s="68" t="s">
        <v>124</v>
      </c>
      <c r="B115" s="37" t="s">
        <v>36</v>
      </c>
      <c r="C115" s="37" t="s">
        <v>4</v>
      </c>
      <c r="D115" s="37" t="s">
        <v>148</v>
      </c>
      <c r="E115" s="37" t="s">
        <v>152</v>
      </c>
      <c r="F115" s="37" t="s">
        <v>99</v>
      </c>
      <c r="G115" s="39"/>
      <c r="H115" s="39"/>
      <c r="I115" s="39"/>
      <c r="J115" s="39"/>
      <c r="K115" s="39"/>
      <c r="L115" s="39"/>
      <c r="M115" s="63"/>
      <c r="N115" s="63"/>
      <c r="O115" s="63"/>
      <c r="P115" s="39"/>
      <c r="Q115" s="39"/>
      <c r="R115" s="39"/>
      <c r="S115" s="39"/>
      <c r="T115" s="38"/>
      <c r="U115" s="38"/>
      <c r="V115" s="38"/>
      <c r="W115" s="40"/>
      <c r="X115" s="39">
        <v>0.6</v>
      </c>
      <c r="Y115" s="39">
        <v>4.05</v>
      </c>
      <c r="Z115" s="39">
        <v>4.05</v>
      </c>
      <c r="AA115" s="67">
        <f t="shared" si="21"/>
        <v>1</v>
      </c>
      <c r="AB115" s="320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</row>
    <row r="116" spans="1:83" ht="47.25">
      <c r="A116" s="68" t="s">
        <v>100</v>
      </c>
      <c r="B116" s="37" t="s">
        <v>36</v>
      </c>
      <c r="C116" s="37" t="s">
        <v>4</v>
      </c>
      <c r="D116" s="37" t="s">
        <v>148</v>
      </c>
      <c r="E116" s="37" t="s">
        <v>101</v>
      </c>
      <c r="F116" s="37" t="s">
        <v>101</v>
      </c>
      <c r="G116" s="39"/>
      <c r="H116" s="39"/>
      <c r="I116" s="39"/>
      <c r="J116" s="39"/>
      <c r="K116" s="39"/>
      <c r="L116" s="39"/>
      <c r="M116" s="63"/>
      <c r="N116" s="63"/>
      <c r="O116" s="63"/>
      <c r="P116" s="39"/>
      <c r="Q116" s="39"/>
      <c r="R116" s="39"/>
      <c r="S116" s="39"/>
      <c r="T116" s="38"/>
      <c r="U116" s="38"/>
      <c r="V116" s="38"/>
      <c r="W116" s="40"/>
      <c r="X116" s="39">
        <f>X117</f>
        <v>25</v>
      </c>
      <c r="Y116" s="39">
        <f>Y117</f>
        <v>41</v>
      </c>
      <c r="Z116" s="39">
        <f>Z117</f>
        <v>40.260000000000005</v>
      </c>
      <c r="AA116" s="67">
        <f t="shared" si="21"/>
        <v>0.9819512195121952</v>
      </c>
      <c r="AB116" s="320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</row>
    <row r="117" spans="1:83" ht="47.25">
      <c r="A117" s="68" t="s">
        <v>102</v>
      </c>
      <c r="B117" s="37" t="s">
        <v>36</v>
      </c>
      <c r="C117" s="37" t="s">
        <v>4</v>
      </c>
      <c r="D117" s="37" t="s">
        <v>148</v>
      </c>
      <c r="E117" s="37" t="s">
        <v>103</v>
      </c>
      <c r="F117" s="37" t="s">
        <v>103</v>
      </c>
      <c r="G117" s="39"/>
      <c r="H117" s="39"/>
      <c r="I117" s="39"/>
      <c r="J117" s="39"/>
      <c r="K117" s="39"/>
      <c r="L117" s="39"/>
      <c r="M117" s="63"/>
      <c r="N117" s="63"/>
      <c r="O117" s="63"/>
      <c r="P117" s="39"/>
      <c r="Q117" s="39"/>
      <c r="R117" s="39"/>
      <c r="S117" s="39"/>
      <c r="T117" s="38"/>
      <c r="U117" s="38"/>
      <c r="V117" s="38"/>
      <c r="W117" s="40"/>
      <c r="X117" s="39">
        <f>X118+X119</f>
        <v>25</v>
      </c>
      <c r="Y117" s="39">
        <f>Y118+Y119</f>
        <v>41</v>
      </c>
      <c r="Z117" s="39">
        <f>Z118+Z119</f>
        <v>40.260000000000005</v>
      </c>
      <c r="AA117" s="67">
        <f t="shared" si="21"/>
        <v>0.9819512195121952</v>
      </c>
      <c r="AB117" s="320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</row>
    <row r="118" spans="1:83" ht="47.25">
      <c r="A118" s="68" t="s">
        <v>104</v>
      </c>
      <c r="B118" s="37" t="s">
        <v>36</v>
      </c>
      <c r="C118" s="37" t="s">
        <v>4</v>
      </c>
      <c r="D118" s="37" t="s">
        <v>148</v>
      </c>
      <c r="E118" s="37" t="s">
        <v>105</v>
      </c>
      <c r="F118" s="37" t="s">
        <v>105</v>
      </c>
      <c r="G118" s="39"/>
      <c r="H118" s="39"/>
      <c r="I118" s="39"/>
      <c r="J118" s="39"/>
      <c r="K118" s="39"/>
      <c r="L118" s="39"/>
      <c r="M118" s="63"/>
      <c r="N118" s="63"/>
      <c r="O118" s="63"/>
      <c r="P118" s="39"/>
      <c r="Q118" s="39"/>
      <c r="R118" s="39"/>
      <c r="S118" s="39"/>
      <c r="T118" s="38"/>
      <c r="U118" s="38"/>
      <c r="V118" s="38"/>
      <c r="W118" s="40"/>
      <c r="X118" s="39">
        <v>19.5</v>
      </c>
      <c r="Y118" s="39">
        <v>10.8</v>
      </c>
      <c r="Z118" s="39">
        <v>10.8</v>
      </c>
      <c r="AA118" s="67">
        <f t="shared" si="21"/>
        <v>1</v>
      </c>
      <c r="AB118" s="320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</row>
    <row r="119" spans="1:83" ht="47.25">
      <c r="A119" s="68" t="s">
        <v>106</v>
      </c>
      <c r="B119" s="37" t="s">
        <v>36</v>
      </c>
      <c r="C119" s="37" t="s">
        <v>4</v>
      </c>
      <c r="D119" s="37" t="s">
        <v>148</v>
      </c>
      <c r="E119" s="37" t="s">
        <v>107</v>
      </c>
      <c r="F119" s="37" t="s">
        <v>107</v>
      </c>
      <c r="G119" s="39"/>
      <c r="H119" s="39"/>
      <c r="I119" s="39"/>
      <c r="J119" s="39"/>
      <c r="K119" s="39"/>
      <c r="L119" s="39"/>
      <c r="M119" s="63"/>
      <c r="N119" s="63"/>
      <c r="O119" s="63"/>
      <c r="P119" s="39"/>
      <c r="Q119" s="39"/>
      <c r="R119" s="39"/>
      <c r="S119" s="39"/>
      <c r="T119" s="38"/>
      <c r="U119" s="38"/>
      <c r="V119" s="38"/>
      <c r="W119" s="40"/>
      <c r="X119" s="39">
        <v>5.5</v>
      </c>
      <c r="Y119" s="39">
        <v>30.2</v>
      </c>
      <c r="Z119" s="39">
        <v>29.46</v>
      </c>
      <c r="AA119" s="67">
        <f t="shared" si="21"/>
        <v>0.9754966887417219</v>
      </c>
      <c r="AB119" s="320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</row>
    <row r="120" spans="1:83" ht="31.5">
      <c r="A120" s="330" t="s">
        <v>153</v>
      </c>
      <c r="B120" s="37" t="s">
        <v>36</v>
      </c>
      <c r="C120" s="37" t="s">
        <v>4</v>
      </c>
      <c r="D120" s="37" t="s">
        <v>154</v>
      </c>
      <c r="E120" s="37" t="s">
        <v>38</v>
      </c>
      <c r="F120" s="37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8"/>
      <c r="U120" s="38"/>
      <c r="V120" s="38"/>
      <c r="W120" s="40"/>
      <c r="X120" s="39">
        <f aca="true" t="shared" si="25" ref="X120:Z122">X121</f>
        <v>0</v>
      </c>
      <c r="Y120" s="39">
        <f t="shared" si="25"/>
        <v>688.62</v>
      </c>
      <c r="Z120" s="39">
        <f t="shared" si="25"/>
        <v>653.08</v>
      </c>
      <c r="AA120" s="67">
        <f t="shared" si="21"/>
        <v>0.9483895326885656</v>
      </c>
      <c r="AB120" s="320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</row>
    <row r="121" spans="1:83" ht="47.25">
      <c r="A121" s="330" t="s">
        <v>347</v>
      </c>
      <c r="B121" s="37" t="s">
        <v>36</v>
      </c>
      <c r="C121" s="37" t="s">
        <v>4</v>
      </c>
      <c r="D121" s="37" t="s">
        <v>156</v>
      </c>
      <c r="E121" s="37" t="s">
        <v>38</v>
      </c>
      <c r="F121" s="37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8"/>
      <c r="U121" s="38"/>
      <c r="V121" s="38"/>
      <c r="W121" s="40"/>
      <c r="X121" s="39">
        <f t="shared" si="25"/>
        <v>0</v>
      </c>
      <c r="Y121" s="39">
        <f t="shared" si="25"/>
        <v>688.62</v>
      </c>
      <c r="Z121" s="39">
        <f t="shared" si="25"/>
        <v>653.08</v>
      </c>
      <c r="AA121" s="67">
        <f t="shared" si="21"/>
        <v>0.9483895326885656</v>
      </c>
      <c r="AB121" s="320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</row>
    <row r="122" spans="1:83" ht="47.25">
      <c r="A122" s="332" t="s">
        <v>100</v>
      </c>
      <c r="B122" s="37" t="s">
        <v>36</v>
      </c>
      <c r="C122" s="37" t="s">
        <v>4</v>
      </c>
      <c r="D122" s="37" t="s">
        <v>156</v>
      </c>
      <c r="E122" s="37" t="s">
        <v>101</v>
      </c>
      <c r="F122" s="37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8"/>
      <c r="U122" s="38"/>
      <c r="V122" s="38"/>
      <c r="W122" s="40"/>
      <c r="X122" s="39">
        <f t="shared" si="25"/>
        <v>0</v>
      </c>
      <c r="Y122" s="39">
        <f t="shared" si="25"/>
        <v>688.62</v>
      </c>
      <c r="Z122" s="39">
        <f t="shared" si="25"/>
        <v>653.08</v>
      </c>
      <c r="AA122" s="67">
        <f t="shared" si="21"/>
        <v>0.9483895326885656</v>
      </c>
      <c r="AB122" s="320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</row>
    <row r="123" spans="1:83" ht="47.25">
      <c r="A123" s="332" t="s">
        <v>106</v>
      </c>
      <c r="B123" s="37" t="s">
        <v>36</v>
      </c>
      <c r="C123" s="37" t="s">
        <v>4</v>
      </c>
      <c r="D123" s="37" t="s">
        <v>156</v>
      </c>
      <c r="E123" s="37" t="s">
        <v>107</v>
      </c>
      <c r="F123" s="37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8"/>
      <c r="U123" s="38"/>
      <c r="V123" s="38"/>
      <c r="W123" s="40"/>
      <c r="X123" s="39"/>
      <c r="Y123" s="39">
        <v>688.62</v>
      </c>
      <c r="Z123" s="39">
        <v>653.08</v>
      </c>
      <c r="AA123" s="67">
        <f aca="true" t="shared" si="26" ref="AA123:AA154">Z123/Y123</f>
        <v>0.9483895326885656</v>
      </c>
      <c r="AB123" s="320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</row>
    <row r="124" spans="1:83" ht="47.25">
      <c r="A124" s="36" t="s">
        <v>321</v>
      </c>
      <c r="B124" s="37" t="s">
        <v>36</v>
      </c>
      <c r="C124" s="37" t="s">
        <v>4</v>
      </c>
      <c r="D124" s="91" t="s">
        <v>322</v>
      </c>
      <c r="E124" s="37" t="s">
        <v>38</v>
      </c>
      <c r="F124" s="39"/>
      <c r="G124" s="38"/>
      <c r="H124" s="39"/>
      <c r="I124" s="38"/>
      <c r="J124" s="38"/>
      <c r="K124" s="63"/>
      <c r="L124" s="63"/>
      <c r="M124" s="63"/>
      <c r="N124" s="38"/>
      <c r="O124" s="38"/>
      <c r="P124" s="38"/>
      <c r="Q124" s="38"/>
      <c r="R124" s="38"/>
      <c r="S124" s="38"/>
      <c r="T124" s="38"/>
      <c r="U124" s="40"/>
      <c r="V124" s="334"/>
      <c r="W124" s="38">
        <f>W125</f>
        <v>0</v>
      </c>
      <c r="X124" s="38">
        <f>X125</f>
        <v>0</v>
      </c>
      <c r="Y124" s="38">
        <f>Y125</f>
        <v>503.36</v>
      </c>
      <c r="Z124" s="38">
        <f>Z125</f>
        <v>503.35</v>
      </c>
      <c r="AA124" s="67">
        <f t="shared" si="26"/>
        <v>0.9999801335028607</v>
      </c>
      <c r="AB124" s="320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</row>
    <row r="125" spans="1:83" ht="15.75">
      <c r="A125" s="335" t="s">
        <v>323</v>
      </c>
      <c r="B125" s="37" t="s">
        <v>36</v>
      </c>
      <c r="C125" s="37" t="s">
        <v>4</v>
      </c>
      <c r="D125" s="91" t="s">
        <v>322</v>
      </c>
      <c r="E125" s="37" t="s">
        <v>324</v>
      </c>
      <c r="F125" s="37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8"/>
      <c r="U125" s="38"/>
      <c r="V125" s="38"/>
      <c r="W125" s="40"/>
      <c r="X125" s="39"/>
      <c r="Y125" s="39">
        <v>503.36</v>
      </c>
      <c r="Z125" s="39">
        <v>503.35</v>
      </c>
      <c r="AA125" s="67">
        <f t="shared" si="26"/>
        <v>0.9999801335028607</v>
      </c>
      <c r="AB125" s="320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</row>
    <row r="126" spans="1:83" ht="31.5">
      <c r="A126" s="71" t="s">
        <v>158</v>
      </c>
      <c r="B126" s="37" t="s">
        <v>36</v>
      </c>
      <c r="C126" s="37" t="s">
        <v>4</v>
      </c>
      <c r="D126" s="37" t="s">
        <v>159</v>
      </c>
      <c r="E126" s="37" t="s">
        <v>38</v>
      </c>
      <c r="F126" s="38">
        <v>2198</v>
      </c>
      <c r="G126" s="38">
        <v>2198</v>
      </c>
      <c r="H126" s="38"/>
      <c r="I126" s="38">
        <v>70</v>
      </c>
      <c r="J126" s="38">
        <v>70</v>
      </c>
      <c r="K126" s="38"/>
      <c r="L126" s="63">
        <v>2268</v>
      </c>
      <c r="M126" s="63">
        <v>2268</v>
      </c>
      <c r="N126" s="63">
        <v>0</v>
      </c>
      <c r="O126" s="38">
        <v>154.4</v>
      </c>
      <c r="P126" s="38">
        <v>154.4</v>
      </c>
      <c r="Q126" s="38"/>
      <c r="R126" s="38" t="e">
        <f>#REF!</f>
        <v>#REF!</v>
      </c>
      <c r="S126" s="38" t="e">
        <f>#REF!</f>
        <v>#REF!</v>
      </c>
      <c r="T126" s="38" t="e">
        <f>#REF!</f>
        <v>#REF!</v>
      </c>
      <c r="U126" s="38" t="e">
        <f>#REF!</f>
        <v>#REF!</v>
      </c>
      <c r="V126" s="38" t="e">
        <f>#REF!</f>
        <v>#REF!</v>
      </c>
      <c r="W126" s="38" t="e">
        <f>#REF!</f>
        <v>#REF!</v>
      </c>
      <c r="X126" s="38">
        <f>X127</f>
        <v>5726.14</v>
      </c>
      <c r="Y126" s="38">
        <f>Y127</f>
        <v>6452.42</v>
      </c>
      <c r="Z126" s="38">
        <f>Z127</f>
        <v>6222.650000000001</v>
      </c>
      <c r="AA126" s="67">
        <f t="shared" si="26"/>
        <v>0.9643901047978899</v>
      </c>
      <c r="AB126" s="320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</row>
    <row r="127" spans="1:83" ht="31.5">
      <c r="A127" s="95" t="s">
        <v>147</v>
      </c>
      <c r="B127" s="37" t="s">
        <v>36</v>
      </c>
      <c r="C127" s="37" t="s">
        <v>4</v>
      </c>
      <c r="D127" s="37" t="s">
        <v>160</v>
      </c>
      <c r="E127" s="37" t="s">
        <v>38</v>
      </c>
      <c r="F127" s="38"/>
      <c r="G127" s="38"/>
      <c r="H127" s="38"/>
      <c r="I127" s="38"/>
      <c r="J127" s="38"/>
      <c r="K127" s="38"/>
      <c r="L127" s="63"/>
      <c r="M127" s="63"/>
      <c r="N127" s="63"/>
      <c r="O127" s="38"/>
      <c r="P127" s="38"/>
      <c r="Q127" s="38"/>
      <c r="R127" s="38" t="e">
        <f>#REF!</f>
        <v>#REF!</v>
      </c>
      <c r="S127" s="38" t="e">
        <f>#REF!</f>
        <v>#REF!</v>
      </c>
      <c r="T127" s="38" t="e">
        <f>#REF!</f>
        <v>#REF!</v>
      </c>
      <c r="U127" s="38" t="e">
        <f>#REF!</f>
        <v>#REF!</v>
      </c>
      <c r="V127" s="38" t="e">
        <f>#REF!</f>
        <v>#REF!</v>
      </c>
      <c r="W127" s="38" t="e">
        <f>#REF!</f>
        <v>#REF!</v>
      </c>
      <c r="X127" s="38">
        <f>X128+X132+X136</f>
        <v>5726.14</v>
      </c>
      <c r="Y127" s="38">
        <f>Y128+Y132+Y136</f>
        <v>6452.42</v>
      </c>
      <c r="Z127" s="38">
        <f>Z128+Z132+Z136</f>
        <v>6222.650000000001</v>
      </c>
      <c r="AA127" s="67">
        <f t="shared" si="26"/>
        <v>0.9643901047978899</v>
      </c>
      <c r="AB127" s="320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</row>
    <row r="128" spans="1:83" ht="110.25">
      <c r="A128" s="71" t="s">
        <v>90</v>
      </c>
      <c r="B128" s="37" t="s">
        <v>36</v>
      </c>
      <c r="C128" s="37" t="s">
        <v>4</v>
      </c>
      <c r="D128" s="37" t="s">
        <v>160</v>
      </c>
      <c r="E128" s="37" t="s">
        <v>95</v>
      </c>
      <c r="F128" s="37" t="s">
        <v>95</v>
      </c>
      <c r="G128" s="39"/>
      <c r="H128" s="39"/>
      <c r="I128" s="39"/>
      <c r="J128" s="39"/>
      <c r="K128" s="39"/>
      <c r="L128" s="39"/>
      <c r="M128" s="63"/>
      <c r="N128" s="63"/>
      <c r="O128" s="63"/>
      <c r="P128" s="39"/>
      <c r="Q128" s="39"/>
      <c r="R128" s="39"/>
      <c r="S128" s="38"/>
      <c r="T128" s="38"/>
      <c r="U128" s="38"/>
      <c r="V128" s="38"/>
      <c r="W128" s="38"/>
      <c r="X128" s="38">
        <f>X129</f>
        <v>2282.17</v>
      </c>
      <c r="Y128" s="38">
        <f>Y129</f>
        <v>2648.83</v>
      </c>
      <c r="Z128" s="38">
        <f>Z129</f>
        <v>2617.87</v>
      </c>
      <c r="AA128" s="67">
        <f t="shared" si="26"/>
        <v>0.9883118206906445</v>
      </c>
      <c r="AB128" s="320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</row>
    <row r="129" spans="1:83" ht="47.25">
      <c r="A129" s="68" t="s">
        <v>149</v>
      </c>
      <c r="B129" s="37" t="s">
        <v>36</v>
      </c>
      <c r="C129" s="37" t="s">
        <v>4</v>
      </c>
      <c r="D129" s="37" t="s">
        <v>160</v>
      </c>
      <c r="E129" s="37" t="s">
        <v>150</v>
      </c>
      <c r="F129" s="37" t="s">
        <v>96</v>
      </c>
      <c r="G129" s="39">
        <f aca="true" t="shared" si="27" ref="G129:L129">G126</f>
        <v>2198</v>
      </c>
      <c r="H129" s="39">
        <f t="shared" si="27"/>
        <v>0</v>
      </c>
      <c r="I129" s="39">
        <f t="shared" si="27"/>
        <v>70</v>
      </c>
      <c r="J129" s="39">
        <f t="shared" si="27"/>
        <v>70</v>
      </c>
      <c r="K129" s="39">
        <f t="shared" si="27"/>
        <v>0</v>
      </c>
      <c r="L129" s="39">
        <f t="shared" si="27"/>
        <v>2268</v>
      </c>
      <c r="M129" s="63">
        <v>5481.1</v>
      </c>
      <c r="N129" s="63">
        <v>5481.1</v>
      </c>
      <c r="O129" s="63">
        <v>0</v>
      </c>
      <c r="P129" s="39">
        <f>P126</f>
        <v>154.4</v>
      </c>
      <c r="Q129" s="39">
        <f>Q126</f>
        <v>0</v>
      </c>
      <c r="R129" s="39" t="e">
        <f>R126</f>
        <v>#REF!</v>
      </c>
      <c r="S129" s="39">
        <v>3924</v>
      </c>
      <c r="T129" s="38">
        <f>3703+221+157</f>
        <v>4081</v>
      </c>
      <c r="U129" s="38">
        <v>3321</v>
      </c>
      <c r="V129" s="38">
        <v>694.4</v>
      </c>
      <c r="W129" s="40">
        <f>U129/T129</f>
        <v>0.8137711345258515</v>
      </c>
      <c r="X129" s="39">
        <f>X130+X131</f>
        <v>2282.17</v>
      </c>
      <c r="Y129" s="39">
        <f>Y130+Y131</f>
        <v>2648.83</v>
      </c>
      <c r="Z129" s="39">
        <f>Z130+Z131</f>
        <v>2617.87</v>
      </c>
      <c r="AA129" s="67">
        <f t="shared" si="26"/>
        <v>0.9883118206906445</v>
      </c>
      <c r="AB129" s="320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</row>
    <row r="130" spans="1:83" ht="31.5">
      <c r="A130" s="68" t="s">
        <v>92</v>
      </c>
      <c r="B130" s="37" t="s">
        <v>36</v>
      </c>
      <c r="C130" s="37" t="s">
        <v>4</v>
      </c>
      <c r="D130" s="37" t="s">
        <v>160</v>
      </c>
      <c r="E130" s="37" t="s">
        <v>151</v>
      </c>
      <c r="F130" s="37" t="s">
        <v>97</v>
      </c>
      <c r="G130" s="39"/>
      <c r="H130" s="39"/>
      <c r="I130" s="39"/>
      <c r="J130" s="39"/>
      <c r="K130" s="39"/>
      <c r="L130" s="39"/>
      <c r="M130" s="63"/>
      <c r="N130" s="63"/>
      <c r="O130" s="63"/>
      <c r="P130" s="39"/>
      <c r="Q130" s="39"/>
      <c r="R130" s="39"/>
      <c r="S130" s="39"/>
      <c r="T130" s="38"/>
      <c r="U130" s="38"/>
      <c r="V130" s="38"/>
      <c r="W130" s="40"/>
      <c r="X130" s="39">
        <v>2250.17</v>
      </c>
      <c r="Y130" s="39">
        <v>2611.83</v>
      </c>
      <c r="Z130" s="39">
        <v>2581.87</v>
      </c>
      <c r="AA130" s="67">
        <f t="shared" si="26"/>
        <v>0.9885291156009388</v>
      </c>
      <c r="AB130" s="320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</row>
    <row r="131" spans="1:83" ht="63">
      <c r="A131" s="68" t="s">
        <v>124</v>
      </c>
      <c r="B131" s="37" t="s">
        <v>36</v>
      </c>
      <c r="C131" s="37" t="s">
        <v>4</v>
      </c>
      <c r="D131" s="37" t="s">
        <v>160</v>
      </c>
      <c r="E131" s="37" t="s">
        <v>152</v>
      </c>
      <c r="F131" s="37" t="s">
        <v>99</v>
      </c>
      <c r="G131" s="39"/>
      <c r="H131" s="39"/>
      <c r="I131" s="39"/>
      <c r="J131" s="39"/>
      <c r="K131" s="39"/>
      <c r="L131" s="39"/>
      <c r="M131" s="63"/>
      <c r="N131" s="63"/>
      <c r="O131" s="63"/>
      <c r="P131" s="39"/>
      <c r="Q131" s="39"/>
      <c r="R131" s="39"/>
      <c r="S131" s="39"/>
      <c r="T131" s="38"/>
      <c r="U131" s="38"/>
      <c r="V131" s="38"/>
      <c r="W131" s="40"/>
      <c r="X131" s="39">
        <v>32</v>
      </c>
      <c r="Y131" s="39">
        <v>37</v>
      </c>
      <c r="Z131" s="39">
        <v>36</v>
      </c>
      <c r="AA131" s="67">
        <f t="shared" si="26"/>
        <v>0.972972972972973</v>
      </c>
      <c r="AB131" s="320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</row>
    <row r="132" spans="1:83" ht="47.25">
      <c r="A132" s="68" t="s">
        <v>100</v>
      </c>
      <c r="B132" s="37" t="s">
        <v>36</v>
      </c>
      <c r="C132" s="37" t="s">
        <v>4</v>
      </c>
      <c r="D132" s="37" t="s">
        <v>160</v>
      </c>
      <c r="E132" s="37" t="s">
        <v>101</v>
      </c>
      <c r="F132" s="37" t="s">
        <v>101</v>
      </c>
      <c r="G132" s="39"/>
      <c r="H132" s="39"/>
      <c r="I132" s="39"/>
      <c r="J132" s="39"/>
      <c r="K132" s="39"/>
      <c r="L132" s="39"/>
      <c r="M132" s="63"/>
      <c r="N132" s="63"/>
      <c r="O132" s="63"/>
      <c r="P132" s="39"/>
      <c r="Q132" s="39"/>
      <c r="R132" s="39"/>
      <c r="S132" s="39"/>
      <c r="T132" s="38"/>
      <c r="U132" s="38"/>
      <c r="V132" s="38"/>
      <c r="W132" s="40"/>
      <c r="X132" s="39">
        <f>X133</f>
        <v>3254.27</v>
      </c>
      <c r="Y132" s="39">
        <f>Y133</f>
        <v>3676.13</v>
      </c>
      <c r="Z132" s="39">
        <f>Z133</f>
        <v>3477.65</v>
      </c>
      <c r="AA132" s="67">
        <f t="shared" si="26"/>
        <v>0.9460084382217169</v>
      </c>
      <c r="AB132" s="320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</row>
    <row r="133" spans="1:83" ht="47.25">
      <c r="A133" s="68" t="s">
        <v>102</v>
      </c>
      <c r="B133" s="37" t="s">
        <v>36</v>
      </c>
      <c r="C133" s="37" t="s">
        <v>4</v>
      </c>
      <c r="D133" s="37" t="s">
        <v>160</v>
      </c>
      <c r="E133" s="37" t="s">
        <v>103</v>
      </c>
      <c r="F133" s="37" t="s">
        <v>103</v>
      </c>
      <c r="G133" s="39"/>
      <c r="H133" s="39"/>
      <c r="I133" s="39"/>
      <c r="J133" s="39"/>
      <c r="K133" s="39"/>
      <c r="L133" s="39"/>
      <c r="M133" s="63"/>
      <c r="N133" s="63"/>
      <c r="O133" s="63"/>
      <c r="P133" s="39"/>
      <c r="Q133" s="39"/>
      <c r="R133" s="39"/>
      <c r="S133" s="39"/>
      <c r="T133" s="38"/>
      <c r="U133" s="38"/>
      <c r="V133" s="38"/>
      <c r="W133" s="40"/>
      <c r="X133" s="39">
        <f>X134+X135</f>
        <v>3254.27</v>
      </c>
      <c r="Y133" s="39">
        <f>Y134+Y135</f>
        <v>3676.13</v>
      </c>
      <c r="Z133" s="39">
        <f>Z134+Z135</f>
        <v>3477.65</v>
      </c>
      <c r="AA133" s="67">
        <f t="shared" si="26"/>
        <v>0.9460084382217169</v>
      </c>
      <c r="AB133" s="320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</row>
    <row r="134" spans="1:83" ht="47.25">
      <c r="A134" s="68" t="s">
        <v>104</v>
      </c>
      <c r="B134" s="37" t="s">
        <v>36</v>
      </c>
      <c r="C134" s="37" t="s">
        <v>4</v>
      </c>
      <c r="D134" s="37" t="s">
        <v>160</v>
      </c>
      <c r="E134" s="37" t="s">
        <v>105</v>
      </c>
      <c r="F134" s="37" t="s">
        <v>105</v>
      </c>
      <c r="G134" s="39"/>
      <c r="H134" s="39"/>
      <c r="I134" s="39"/>
      <c r="J134" s="39"/>
      <c r="K134" s="39"/>
      <c r="L134" s="39"/>
      <c r="M134" s="63"/>
      <c r="N134" s="63"/>
      <c r="O134" s="63"/>
      <c r="P134" s="39"/>
      <c r="Q134" s="39"/>
      <c r="R134" s="39"/>
      <c r="S134" s="39"/>
      <c r="T134" s="38"/>
      <c r="U134" s="38"/>
      <c r="V134" s="38"/>
      <c r="W134" s="40"/>
      <c r="X134" s="39">
        <v>1039</v>
      </c>
      <c r="Y134" s="39">
        <v>1407.7</v>
      </c>
      <c r="Z134" s="39">
        <v>1316.17</v>
      </c>
      <c r="AA134" s="67">
        <f t="shared" si="26"/>
        <v>0.9349790438303616</v>
      </c>
      <c r="AB134" s="320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</row>
    <row r="135" spans="1:83" ht="47.25">
      <c r="A135" s="68" t="s">
        <v>106</v>
      </c>
      <c r="B135" s="37" t="s">
        <v>36</v>
      </c>
      <c r="C135" s="37" t="s">
        <v>4</v>
      </c>
      <c r="D135" s="37" t="s">
        <v>160</v>
      </c>
      <c r="E135" s="37" t="s">
        <v>107</v>
      </c>
      <c r="F135" s="37" t="s">
        <v>107</v>
      </c>
      <c r="G135" s="39"/>
      <c r="H135" s="39"/>
      <c r="I135" s="39"/>
      <c r="J135" s="39"/>
      <c r="K135" s="39"/>
      <c r="L135" s="39"/>
      <c r="M135" s="63"/>
      <c r="N135" s="63"/>
      <c r="O135" s="63"/>
      <c r="P135" s="39"/>
      <c r="Q135" s="39"/>
      <c r="R135" s="39"/>
      <c r="S135" s="39"/>
      <c r="T135" s="38"/>
      <c r="U135" s="38"/>
      <c r="V135" s="38"/>
      <c r="W135" s="40"/>
      <c r="X135" s="39">
        <v>2215.27</v>
      </c>
      <c r="Y135" s="39">
        <v>2268.43</v>
      </c>
      <c r="Z135" s="39">
        <v>2161.48</v>
      </c>
      <c r="AA135" s="67">
        <f t="shared" si="26"/>
        <v>0.9528528541766773</v>
      </c>
      <c r="AB135" s="320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</row>
    <row r="136" spans="1:83" ht="15.75">
      <c r="A136" s="68" t="s">
        <v>108</v>
      </c>
      <c r="B136" s="37" t="s">
        <v>36</v>
      </c>
      <c r="C136" s="37" t="s">
        <v>4</v>
      </c>
      <c r="D136" s="37" t="s">
        <v>160</v>
      </c>
      <c r="E136" s="37" t="s">
        <v>109</v>
      </c>
      <c r="F136" s="37" t="s">
        <v>109</v>
      </c>
      <c r="G136" s="39"/>
      <c r="H136" s="39"/>
      <c r="I136" s="39"/>
      <c r="J136" s="39"/>
      <c r="K136" s="39"/>
      <c r="L136" s="39"/>
      <c r="M136" s="63"/>
      <c r="N136" s="63"/>
      <c r="O136" s="63"/>
      <c r="P136" s="39"/>
      <c r="Q136" s="39"/>
      <c r="R136" s="39"/>
      <c r="S136" s="39"/>
      <c r="T136" s="38"/>
      <c r="U136" s="38"/>
      <c r="V136" s="38"/>
      <c r="W136" s="40"/>
      <c r="X136" s="39">
        <f>X137</f>
        <v>189.7</v>
      </c>
      <c r="Y136" s="39">
        <f>Y137</f>
        <v>127.46</v>
      </c>
      <c r="Z136" s="39">
        <f>Z137</f>
        <v>127.13</v>
      </c>
      <c r="AA136" s="67">
        <f t="shared" si="26"/>
        <v>0.9974109524556724</v>
      </c>
      <c r="AB136" s="320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</row>
    <row r="137" spans="1:83" ht="31.5">
      <c r="A137" s="68" t="s">
        <v>110</v>
      </c>
      <c r="B137" s="37" t="s">
        <v>36</v>
      </c>
      <c r="C137" s="37" t="s">
        <v>4</v>
      </c>
      <c r="D137" s="37" t="s">
        <v>160</v>
      </c>
      <c r="E137" s="37" t="s">
        <v>111</v>
      </c>
      <c r="F137" s="37" t="s">
        <v>111</v>
      </c>
      <c r="G137" s="39"/>
      <c r="H137" s="39"/>
      <c r="I137" s="39"/>
      <c r="J137" s="39"/>
      <c r="K137" s="39"/>
      <c r="L137" s="39"/>
      <c r="M137" s="63"/>
      <c r="N137" s="63"/>
      <c r="O137" s="63"/>
      <c r="P137" s="39"/>
      <c r="Q137" s="39"/>
      <c r="R137" s="39"/>
      <c r="S137" s="39"/>
      <c r="T137" s="38"/>
      <c r="U137" s="38"/>
      <c r="V137" s="38"/>
      <c r="W137" s="40"/>
      <c r="X137" s="39">
        <f>X139+X138</f>
        <v>189.7</v>
      </c>
      <c r="Y137" s="39">
        <f>Y139+Y138</f>
        <v>127.46</v>
      </c>
      <c r="Z137" s="39">
        <f>Z139+Z138</f>
        <v>127.13</v>
      </c>
      <c r="AA137" s="67">
        <f t="shared" si="26"/>
        <v>0.9974109524556724</v>
      </c>
      <c r="AB137" s="320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</row>
    <row r="138" spans="1:83" ht="31.5">
      <c r="A138" s="68" t="s">
        <v>161</v>
      </c>
      <c r="B138" s="37" t="s">
        <v>36</v>
      </c>
      <c r="C138" s="37" t="s">
        <v>4</v>
      </c>
      <c r="D138" s="37" t="s">
        <v>160</v>
      </c>
      <c r="E138" s="37" t="s">
        <v>162</v>
      </c>
      <c r="F138" s="37"/>
      <c r="G138" s="39"/>
      <c r="H138" s="39"/>
      <c r="I138" s="39"/>
      <c r="J138" s="39"/>
      <c r="K138" s="39"/>
      <c r="L138" s="39"/>
      <c r="M138" s="63"/>
      <c r="N138" s="63"/>
      <c r="O138" s="63"/>
      <c r="P138" s="39"/>
      <c r="Q138" s="39"/>
      <c r="R138" s="39"/>
      <c r="S138" s="39"/>
      <c r="T138" s="38"/>
      <c r="U138" s="38"/>
      <c r="V138" s="38"/>
      <c r="W138" s="40"/>
      <c r="X138" s="39">
        <v>123.7</v>
      </c>
      <c r="Y138" s="39">
        <v>105.46</v>
      </c>
      <c r="Z138" s="39">
        <v>105.46</v>
      </c>
      <c r="AA138" s="67">
        <f t="shared" si="26"/>
        <v>1</v>
      </c>
      <c r="AB138" s="320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</row>
    <row r="139" spans="1:83" ht="31.5">
      <c r="A139" s="68" t="s">
        <v>112</v>
      </c>
      <c r="B139" s="37" t="s">
        <v>36</v>
      </c>
      <c r="C139" s="37" t="s">
        <v>4</v>
      </c>
      <c r="D139" s="37" t="s">
        <v>160</v>
      </c>
      <c r="E139" s="37" t="s">
        <v>113</v>
      </c>
      <c r="F139" s="37" t="s">
        <v>113</v>
      </c>
      <c r="G139" s="39"/>
      <c r="H139" s="39"/>
      <c r="I139" s="39"/>
      <c r="J139" s="39"/>
      <c r="K139" s="39"/>
      <c r="L139" s="39"/>
      <c r="M139" s="63"/>
      <c r="N139" s="63"/>
      <c r="O139" s="63"/>
      <c r="P139" s="39"/>
      <c r="Q139" s="39"/>
      <c r="R139" s="39"/>
      <c r="S139" s="39"/>
      <c r="T139" s="38"/>
      <c r="U139" s="38"/>
      <c r="V139" s="38"/>
      <c r="W139" s="40"/>
      <c r="X139" s="39">
        <v>66</v>
      </c>
      <c r="Y139" s="39">
        <v>22</v>
      </c>
      <c r="Z139" s="39">
        <v>21.67</v>
      </c>
      <c r="AA139" s="67">
        <f t="shared" si="26"/>
        <v>0.9850000000000001</v>
      </c>
      <c r="AB139" s="320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</row>
    <row r="140" spans="1:83" ht="15.75">
      <c r="A140" s="71" t="s">
        <v>163</v>
      </c>
      <c r="B140" s="37" t="s">
        <v>36</v>
      </c>
      <c r="C140" s="37" t="s">
        <v>4</v>
      </c>
      <c r="D140" s="37" t="s">
        <v>164</v>
      </c>
      <c r="E140" s="37" t="s">
        <v>38</v>
      </c>
      <c r="F140" s="38"/>
      <c r="G140" s="38"/>
      <c r="H140" s="38"/>
      <c r="I140" s="38"/>
      <c r="J140" s="38"/>
      <c r="K140" s="38"/>
      <c r="L140" s="63"/>
      <c r="M140" s="63"/>
      <c r="N140" s="63"/>
      <c r="O140" s="38"/>
      <c r="P140" s="38"/>
      <c r="Q140" s="38"/>
      <c r="R140" s="38"/>
      <c r="S140" s="38"/>
      <c r="T140" s="38"/>
      <c r="U140" s="38"/>
      <c r="V140" s="40"/>
      <c r="W140" s="64"/>
      <c r="X140" s="38">
        <f>X141</f>
        <v>1603.5</v>
      </c>
      <c r="Y140" s="65">
        <f>Y141</f>
        <v>1890.78</v>
      </c>
      <c r="Z140" s="65">
        <f>Z141</f>
        <v>1890.78</v>
      </c>
      <c r="AA140" s="67">
        <f t="shared" si="26"/>
        <v>1</v>
      </c>
      <c r="AB140" s="320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</row>
    <row r="141" spans="1:83" ht="141.75">
      <c r="A141" s="71" t="s">
        <v>165</v>
      </c>
      <c r="B141" s="37" t="s">
        <v>36</v>
      </c>
      <c r="C141" s="37" t="s">
        <v>4</v>
      </c>
      <c r="D141" s="37" t="s">
        <v>166</v>
      </c>
      <c r="E141" s="37" t="s">
        <v>38</v>
      </c>
      <c r="F141" s="38"/>
      <c r="G141" s="38"/>
      <c r="H141" s="38"/>
      <c r="I141" s="38"/>
      <c r="J141" s="38"/>
      <c r="K141" s="38"/>
      <c r="L141" s="63"/>
      <c r="M141" s="63"/>
      <c r="N141" s="63"/>
      <c r="O141" s="38"/>
      <c r="P141" s="38"/>
      <c r="Q141" s="38"/>
      <c r="R141" s="38"/>
      <c r="S141" s="38"/>
      <c r="T141" s="38"/>
      <c r="U141" s="38"/>
      <c r="V141" s="40"/>
      <c r="W141" s="64"/>
      <c r="X141" s="38">
        <f>X142+X151+X160</f>
        <v>1603.5</v>
      </c>
      <c r="Y141" s="65">
        <f>Y142+Y151+Y160</f>
        <v>1890.78</v>
      </c>
      <c r="Z141" s="65">
        <f>Z142+Z151+Z160</f>
        <v>1890.78</v>
      </c>
      <c r="AA141" s="67">
        <f t="shared" si="26"/>
        <v>1</v>
      </c>
      <c r="AB141" s="320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</row>
    <row r="142" spans="1:83" ht="63">
      <c r="A142" s="95" t="s">
        <v>167</v>
      </c>
      <c r="B142" s="37" t="s">
        <v>36</v>
      </c>
      <c r="C142" s="37" t="s">
        <v>4</v>
      </c>
      <c r="D142" s="37">
        <v>5210204</v>
      </c>
      <c r="E142" s="37" t="s">
        <v>38</v>
      </c>
      <c r="F142" s="38">
        <v>415</v>
      </c>
      <c r="G142" s="38"/>
      <c r="H142" s="39">
        <v>415</v>
      </c>
      <c r="I142" s="38"/>
      <c r="J142" s="38"/>
      <c r="K142" s="38"/>
      <c r="L142" s="63">
        <v>415</v>
      </c>
      <c r="M142" s="63">
        <v>0</v>
      </c>
      <c r="N142" s="63">
        <v>415</v>
      </c>
      <c r="O142" s="38"/>
      <c r="P142" s="38"/>
      <c r="Q142" s="38"/>
      <c r="R142" s="38" t="e">
        <f>#REF!</f>
        <v>#REF!</v>
      </c>
      <c r="S142" s="38" t="e">
        <f>#REF!</f>
        <v>#REF!</v>
      </c>
      <c r="T142" s="38" t="e">
        <f>#REF!</f>
        <v>#REF!</v>
      </c>
      <c r="U142" s="38" t="e">
        <f>#REF!</f>
        <v>#REF!</v>
      </c>
      <c r="V142" s="38" t="e">
        <f>#REF!</f>
        <v>#REF!</v>
      </c>
      <c r="W142" s="38" t="e">
        <f>#REF!</f>
        <v>#REF!</v>
      </c>
      <c r="X142" s="38">
        <f>X143+X147</f>
        <v>496.65000000000003</v>
      </c>
      <c r="Y142" s="38">
        <f>Y143+Y147</f>
        <v>765.63</v>
      </c>
      <c r="Z142" s="38">
        <f>Z143+Z147</f>
        <v>765.63</v>
      </c>
      <c r="AA142" s="67">
        <f t="shared" si="26"/>
        <v>1</v>
      </c>
      <c r="AB142" s="320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</row>
    <row r="143" spans="1:83" ht="110.25">
      <c r="A143" s="71" t="s">
        <v>90</v>
      </c>
      <c r="B143" s="37" t="s">
        <v>36</v>
      </c>
      <c r="C143" s="37" t="s">
        <v>4</v>
      </c>
      <c r="D143" s="37">
        <v>5210204</v>
      </c>
      <c r="E143" s="37" t="s">
        <v>95</v>
      </c>
      <c r="F143" s="37" t="s">
        <v>95</v>
      </c>
      <c r="G143" s="39"/>
      <c r="H143" s="39"/>
      <c r="I143" s="39"/>
      <c r="J143" s="39"/>
      <c r="K143" s="39"/>
      <c r="L143" s="39"/>
      <c r="M143" s="63"/>
      <c r="N143" s="63"/>
      <c r="O143" s="63"/>
      <c r="P143" s="39"/>
      <c r="Q143" s="39"/>
      <c r="R143" s="39"/>
      <c r="S143" s="38"/>
      <c r="T143" s="38"/>
      <c r="U143" s="38"/>
      <c r="V143" s="38"/>
      <c r="W143" s="38"/>
      <c r="X143" s="38">
        <f>X144</f>
        <v>418.20000000000005</v>
      </c>
      <c r="Y143" s="38">
        <f>Y144</f>
        <v>596.74</v>
      </c>
      <c r="Z143" s="38">
        <f>Z144</f>
        <v>596.74</v>
      </c>
      <c r="AA143" s="67">
        <f t="shared" si="26"/>
        <v>1</v>
      </c>
      <c r="AB143" s="320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</row>
    <row r="144" spans="1:83" ht="47.25">
      <c r="A144" s="68" t="s">
        <v>91</v>
      </c>
      <c r="B144" s="37" t="s">
        <v>36</v>
      </c>
      <c r="C144" s="37" t="s">
        <v>4</v>
      </c>
      <c r="D144" s="37">
        <v>5210204</v>
      </c>
      <c r="E144" s="37" t="s">
        <v>96</v>
      </c>
      <c r="F144" s="37" t="s">
        <v>96</v>
      </c>
      <c r="G144" s="39">
        <f aca="true" t="shared" si="28" ref="G144:L144">G141</f>
        <v>0</v>
      </c>
      <c r="H144" s="39">
        <f t="shared" si="28"/>
        <v>0</v>
      </c>
      <c r="I144" s="39">
        <f t="shared" si="28"/>
        <v>0</v>
      </c>
      <c r="J144" s="39">
        <f t="shared" si="28"/>
        <v>0</v>
      </c>
      <c r="K144" s="39">
        <f t="shared" si="28"/>
        <v>0</v>
      </c>
      <c r="L144" s="39">
        <f t="shared" si="28"/>
        <v>0</v>
      </c>
      <c r="M144" s="63">
        <v>5481.1</v>
      </c>
      <c r="N144" s="63">
        <v>5481.1</v>
      </c>
      <c r="O144" s="63">
        <v>0</v>
      </c>
      <c r="P144" s="39">
        <f>P141</f>
        <v>0</v>
      </c>
      <c r="Q144" s="39">
        <f>Q141</f>
        <v>0</v>
      </c>
      <c r="R144" s="39">
        <f>R141</f>
        <v>0</v>
      </c>
      <c r="S144" s="39">
        <v>3924</v>
      </c>
      <c r="T144" s="38">
        <f>3703+221+157</f>
        <v>4081</v>
      </c>
      <c r="U144" s="38">
        <v>3321</v>
      </c>
      <c r="V144" s="38">
        <v>694.4</v>
      </c>
      <c r="W144" s="40">
        <f>U144/T144</f>
        <v>0.8137711345258515</v>
      </c>
      <c r="X144" s="39">
        <f>X145+X146</f>
        <v>418.20000000000005</v>
      </c>
      <c r="Y144" s="39">
        <f>Y145+Y146</f>
        <v>596.74</v>
      </c>
      <c r="Z144" s="39">
        <f>Z145+Z146</f>
        <v>596.74</v>
      </c>
      <c r="AA144" s="67">
        <f t="shared" si="26"/>
        <v>1</v>
      </c>
      <c r="AB144" s="320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</row>
    <row r="145" spans="1:83" ht="31.5">
      <c r="A145" s="68" t="s">
        <v>92</v>
      </c>
      <c r="B145" s="37" t="s">
        <v>36</v>
      </c>
      <c r="C145" s="37" t="s">
        <v>4</v>
      </c>
      <c r="D145" s="37">
        <v>5210204</v>
      </c>
      <c r="E145" s="37" t="s">
        <v>97</v>
      </c>
      <c r="F145" s="37" t="s">
        <v>97</v>
      </c>
      <c r="G145" s="39"/>
      <c r="H145" s="39"/>
      <c r="I145" s="39"/>
      <c r="J145" s="39"/>
      <c r="K145" s="39"/>
      <c r="L145" s="39"/>
      <c r="M145" s="63"/>
      <c r="N145" s="63"/>
      <c r="O145" s="63"/>
      <c r="P145" s="39"/>
      <c r="Q145" s="39"/>
      <c r="R145" s="39"/>
      <c r="S145" s="39"/>
      <c r="T145" s="38"/>
      <c r="U145" s="38"/>
      <c r="V145" s="38"/>
      <c r="W145" s="40"/>
      <c r="X145" s="39">
        <v>417.6</v>
      </c>
      <c r="Y145" s="39">
        <v>591.08</v>
      </c>
      <c r="Z145" s="39">
        <v>591.08</v>
      </c>
      <c r="AA145" s="67">
        <f t="shared" si="26"/>
        <v>1</v>
      </c>
      <c r="AB145" s="320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</row>
    <row r="146" spans="1:83" ht="63">
      <c r="A146" s="68" t="s">
        <v>124</v>
      </c>
      <c r="B146" s="37" t="s">
        <v>36</v>
      </c>
      <c r="C146" s="37" t="s">
        <v>4</v>
      </c>
      <c r="D146" s="37">
        <v>5210204</v>
      </c>
      <c r="E146" s="37" t="s">
        <v>99</v>
      </c>
      <c r="F146" s="37" t="s">
        <v>99</v>
      </c>
      <c r="G146" s="39"/>
      <c r="H146" s="39"/>
      <c r="I146" s="39"/>
      <c r="J146" s="39"/>
      <c r="K146" s="39"/>
      <c r="L146" s="39"/>
      <c r="M146" s="63"/>
      <c r="N146" s="63"/>
      <c r="O146" s="63"/>
      <c r="P146" s="39"/>
      <c r="Q146" s="39"/>
      <c r="R146" s="39"/>
      <c r="S146" s="39"/>
      <c r="T146" s="38"/>
      <c r="U146" s="38"/>
      <c r="V146" s="38"/>
      <c r="W146" s="40"/>
      <c r="X146" s="39">
        <v>0.6</v>
      </c>
      <c r="Y146" s="39">
        <v>5.66</v>
      </c>
      <c r="Z146" s="39">
        <v>5.66</v>
      </c>
      <c r="AA146" s="67">
        <f t="shared" si="26"/>
        <v>1</v>
      </c>
      <c r="AB146" s="320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</row>
    <row r="147" spans="1:83" ht="47.25">
      <c r="A147" s="68" t="s">
        <v>100</v>
      </c>
      <c r="B147" s="37" t="s">
        <v>36</v>
      </c>
      <c r="C147" s="37" t="s">
        <v>4</v>
      </c>
      <c r="D147" s="37">
        <v>5210204</v>
      </c>
      <c r="E147" s="37" t="s">
        <v>101</v>
      </c>
      <c r="F147" s="37" t="s">
        <v>101</v>
      </c>
      <c r="G147" s="39"/>
      <c r="H147" s="39"/>
      <c r="I147" s="39"/>
      <c r="J147" s="39"/>
      <c r="K147" s="39"/>
      <c r="L147" s="39"/>
      <c r="M147" s="63"/>
      <c r="N147" s="63"/>
      <c r="O147" s="63"/>
      <c r="P147" s="39"/>
      <c r="Q147" s="39"/>
      <c r="R147" s="39"/>
      <c r="S147" s="39"/>
      <c r="T147" s="38"/>
      <c r="U147" s="38"/>
      <c r="V147" s="38"/>
      <c r="W147" s="40"/>
      <c r="X147" s="39">
        <f>X148</f>
        <v>78.45</v>
      </c>
      <c r="Y147" s="39">
        <f>Y148</f>
        <v>168.89</v>
      </c>
      <c r="Z147" s="39">
        <f>Z148</f>
        <v>168.89</v>
      </c>
      <c r="AA147" s="67">
        <f t="shared" si="26"/>
        <v>1</v>
      </c>
      <c r="AB147" s="320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</row>
    <row r="148" spans="1:83" ht="47.25">
      <c r="A148" s="68" t="s">
        <v>102</v>
      </c>
      <c r="B148" s="37" t="s">
        <v>36</v>
      </c>
      <c r="C148" s="37" t="s">
        <v>4</v>
      </c>
      <c r="D148" s="37">
        <v>5210204</v>
      </c>
      <c r="E148" s="37" t="s">
        <v>103</v>
      </c>
      <c r="F148" s="37" t="s">
        <v>103</v>
      </c>
      <c r="G148" s="39"/>
      <c r="H148" s="39"/>
      <c r="I148" s="39"/>
      <c r="J148" s="39"/>
      <c r="K148" s="39"/>
      <c r="L148" s="39"/>
      <c r="M148" s="63"/>
      <c r="N148" s="63"/>
      <c r="O148" s="63"/>
      <c r="P148" s="39"/>
      <c r="Q148" s="39"/>
      <c r="R148" s="39"/>
      <c r="S148" s="39"/>
      <c r="T148" s="38"/>
      <c r="U148" s="38"/>
      <c r="V148" s="38"/>
      <c r="W148" s="40"/>
      <c r="X148" s="39">
        <f>X149+X150</f>
        <v>78.45</v>
      </c>
      <c r="Y148" s="39">
        <f>Y149+Y150</f>
        <v>168.89</v>
      </c>
      <c r="Z148" s="39">
        <f>Z149+Z150</f>
        <v>168.89</v>
      </c>
      <c r="AA148" s="67">
        <f t="shared" si="26"/>
        <v>1</v>
      </c>
      <c r="AB148" s="320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</row>
    <row r="149" spans="1:83" ht="47.25">
      <c r="A149" s="68" t="s">
        <v>104</v>
      </c>
      <c r="B149" s="37" t="s">
        <v>36</v>
      </c>
      <c r="C149" s="37" t="s">
        <v>4</v>
      </c>
      <c r="D149" s="37">
        <v>5210204</v>
      </c>
      <c r="E149" s="37" t="s">
        <v>105</v>
      </c>
      <c r="F149" s="37" t="s">
        <v>105</v>
      </c>
      <c r="G149" s="39"/>
      <c r="H149" s="39"/>
      <c r="I149" s="39"/>
      <c r="J149" s="39"/>
      <c r="K149" s="39"/>
      <c r="L149" s="39"/>
      <c r="M149" s="63"/>
      <c r="N149" s="63"/>
      <c r="O149" s="63"/>
      <c r="P149" s="39"/>
      <c r="Q149" s="39"/>
      <c r="R149" s="39"/>
      <c r="S149" s="39"/>
      <c r="T149" s="38"/>
      <c r="U149" s="38"/>
      <c r="V149" s="38"/>
      <c r="W149" s="40"/>
      <c r="X149" s="39">
        <v>26</v>
      </c>
      <c r="Y149" s="39">
        <v>67.6</v>
      </c>
      <c r="Z149" s="39">
        <v>67.6</v>
      </c>
      <c r="AA149" s="67">
        <f t="shared" si="26"/>
        <v>1</v>
      </c>
      <c r="AB149" s="320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</row>
    <row r="150" spans="1:83" ht="47.25">
      <c r="A150" s="68" t="s">
        <v>106</v>
      </c>
      <c r="B150" s="37" t="s">
        <v>36</v>
      </c>
      <c r="C150" s="37" t="s">
        <v>4</v>
      </c>
      <c r="D150" s="37">
        <v>5210204</v>
      </c>
      <c r="E150" s="37" t="s">
        <v>107</v>
      </c>
      <c r="F150" s="37" t="s">
        <v>107</v>
      </c>
      <c r="G150" s="39"/>
      <c r="H150" s="39"/>
      <c r="I150" s="39"/>
      <c r="J150" s="39"/>
      <c r="K150" s="39"/>
      <c r="L150" s="39"/>
      <c r="M150" s="63"/>
      <c r="N150" s="63"/>
      <c r="O150" s="63"/>
      <c r="P150" s="39"/>
      <c r="Q150" s="39"/>
      <c r="R150" s="39"/>
      <c r="S150" s="39"/>
      <c r="T150" s="38"/>
      <c r="U150" s="38"/>
      <c r="V150" s="38"/>
      <c r="W150" s="40"/>
      <c r="X150" s="39">
        <v>52.45</v>
      </c>
      <c r="Y150" s="39">
        <v>101.29</v>
      </c>
      <c r="Z150" s="39">
        <v>101.29</v>
      </c>
      <c r="AA150" s="67">
        <f t="shared" si="26"/>
        <v>1</v>
      </c>
      <c r="AB150" s="320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</row>
    <row r="151" spans="1:83" ht="78.75">
      <c r="A151" s="95" t="s">
        <v>168</v>
      </c>
      <c r="B151" s="37" t="s">
        <v>36</v>
      </c>
      <c r="C151" s="37" t="s">
        <v>4</v>
      </c>
      <c r="D151" s="37" t="s">
        <v>169</v>
      </c>
      <c r="E151" s="37" t="s">
        <v>38</v>
      </c>
      <c r="F151" s="38">
        <v>295</v>
      </c>
      <c r="G151" s="38"/>
      <c r="H151" s="38">
        <v>295</v>
      </c>
      <c r="I151" s="38"/>
      <c r="J151" s="38"/>
      <c r="K151" s="38"/>
      <c r="L151" s="63">
        <v>295</v>
      </c>
      <c r="M151" s="63">
        <v>0</v>
      </c>
      <c r="N151" s="63">
        <v>295</v>
      </c>
      <c r="O151" s="38">
        <v>-111</v>
      </c>
      <c r="P151" s="38"/>
      <c r="Q151" s="38">
        <v>-111</v>
      </c>
      <c r="R151" s="38" t="e">
        <f>#REF!</f>
        <v>#REF!</v>
      </c>
      <c r="S151" s="38" t="e">
        <f>#REF!</f>
        <v>#REF!</v>
      </c>
      <c r="T151" s="38" t="e">
        <f>#REF!</f>
        <v>#REF!</v>
      </c>
      <c r="U151" s="38" t="e">
        <f>#REF!</f>
        <v>#REF!</v>
      </c>
      <c r="V151" s="38" t="e">
        <f>#REF!</f>
        <v>#REF!</v>
      </c>
      <c r="W151" s="38" t="e">
        <f>#REF!</f>
        <v>#REF!</v>
      </c>
      <c r="X151" s="38">
        <f>X152+X156</f>
        <v>521.85</v>
      </c>
      <c r="Y151" s="38">
        <f>Y152+Y156</f>
        <v>521.85</v>
      </c>
      <c r="Z151" s="38">
        <f>Z152+Z156</f>
        <v>521.85</v>
      </c>
      <c r="AA151" s="67">
        <f t="shared" si="26"/>
        <v>1</v>
      </c>
      <c r="AB151" s="320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3"/>
    </row>
    <row r="152" spans="1:83" ht="110.25">
      <c r="A152" s="71" t="s">
        <v>90</v>
      </c>
      <c r="B152" s="37" t="s">
        <v>36</v>
      </c>
      <c r="C152" s="37" t="s">
        <v>4</v>
      </c>
      <c r="D152" s="37" t="s">
        <v>169</v>
      </c>
      <c r="E152" s="37" t="s">
        <v>95</v>
      </c>
      <c r="F152" s="37" t="s">
        <v>95</v>
      </c>
      <c r="G152" s="39"/>
      <c r="H152" s="39"/>
      <c r="I152" s="39"/>
      <c r="J152" s="39"/>
      <c r="K152" s="39"/>
      <c r="L152" s="39"/>
      <c r="M152" s="63"/>
      <c r="N152" s="63"/>
      <c r="O152" s="63"/>
      <c r="P152" s="39"/>
      <c r="Q152" s="39"/>
      <c r="R152" s="39"/>
      <c r="S152" s="38"/>
      <c r="T152" s="38"/>
      <c r="U152" s="38"/>
      <c r="V152" s="38"/>
      <c r="W152" s="38"/>
      <c r="X152" s="38">
        <f>X153</f>
        <v>432.9</v>
      </c>
      <c r="Y152" s="38">
        <f>Y153</f>
        <v>440.71</v>
      </c>
      <c r="Z152" s="38">
        <f>Z153</f>
        <v>440.71</v>
      </c>
      <c r="AA152" s="67">
        <f t="shared" si="26"/>
        <v>1</v>
      </c>
      <c r="AB152" s="320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3"/>
    </row>
    <row r="153" spans="1:83" ht="47.25">
      <c r="A153" s="68" t="s">
        <v>91</v>
      </c>
      <c r="B153" s="37" t="s">
        <v>36</v>
      </c>
      <c r="C153" s="37" t="s">
        <v>4</v>
      </c>
      <c r="D153" s="37" t="s">
        <v>169</v>
      </c>
      <c r="E153" s="37" t="s">
        <v>96</v>
      </c>
      <c r="F153" s="37" t="s">
        <v>96</v>
      </c>
      <c r="G153" s="39" t="e">
        <f>#REF!</f>
        <v>#REF!</v>
      </c>
      <c r="H153" s="39" t="e">
        <f>#REF!</f>
        <v>#REF!</v>
      </c>
      <c r="I153" s="39" t="e">
        <f>#REF!</f>
        <v>#REF!</v>
      </c>
      <c r="J153" s="39" t="e">
        <f>#REF!</f>
        <v>#REF!</v>
      </c>
      <c r="K153" s="39" t="e">
        <f>#REF!</f>
        <v>#REF!</v>
      </c>
      <c r="L153" s="39" t="e">
        <f>#REF!</f>
        <v>#REF!</v>
      </c>
      <c r="M153" s="63">
        <v>5481.1</v>
      </c>
      <c r="N153" s="63">
        <v>5481.1</v>
      </c>
      <c r="O153" s="63">
        <v>0</v>
      </c>
      <c r="P153" s="39" t="e">
        <f>#REF!</f>
        <v>#REF!</v>
      </c>
      <c r="Q153" s="39" t="e">
        <f>#REF!</f>
        <v>#REF!</v>
      </c>
      <c r="R153" s="39" t="e">
        <f>#REF!</f>
        <v>#REF!</v>
      </c>
      <c r="S153" s="39">
        <v>3924</v>
      </c>
      <c r="T153" s="38">
        <f>3703+221+157</f>
        <v>4081</v>
      </c>
      <c r="U153" s="38">
        <v>3321</v>
      </c>
      <c r="V153" s="38">
        <v>694.4</v>
      </c>
      <c r="W153" s="40">
        <f>U153/T153</f>
        <v>0.8137711345258515</v>
      </c>
      <c r="X153" s="39">
        <f>X154+X155</f>
        <v>432.9</v>
      </c>
      <c r="Y153" s="39">
        <f>Y154+Y155</f>
        <v>440.71</v>
      </c>
      <c r="Z153" s="39">
        <f>Z154+Z155</f>
        <v>440.71</v>
      </c>
      <c r="AA153" s="67">
        <f t="shared" si="26"/>
        <v>1</v>
      </c>
      <c r="AB153" s="320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3"/>
    </row>
    <row r="154" spans="1:83" ht="31.5">
      <c r="A154" s="68" t="s">
        <v>92</v>
      </c>
      <c r="B154" s="37" t="s">
        <v>36</v>
      </c>
      <c r="C154" s="37" t="s">
        <v>4</v>
      </c>
      <c r="D154" s="37" t="s">
        <v>169</v>
      </c>
      <c r="E154" s="37" t="s">
        <v>97</v>
      </c>
      <c r="F154" s="37" t="s">
        <v>97</v>
      </c>
      <c r="G154" s="39"/>
      <c r="H154" s="39"/>
      <c r="I154" s="39"/>
      <c r="J154" s="39"/>
      <c r="K154" s="39"/>
      <c r="L154" s="39"/>
      <c r="M154" s="63"/>
      <c r="N154" s="63"/>
      <c r="O154" s="63"/>
      <c r="P154" s="39"/>
      <c r="Q154" s="39"/>
      <c r="R154" s="39"/>
      <c r="S154" s="39"/>
      <c r="T154" s="38"/>
      <c r="U154" s="38"/>
      <c r="V154" s="38"/>
      <c r="W154" s="40"/>
      <c r="X154" s="39">
        <v>429.7</v>
      </c>
      <c r="Y154" s="39">
        <v>428.43</v>
      </c>
      <c r="Z154" s="39">
        <v>428.43</v>
      </c>
      <c r="AA154" s="67">
        <f t="shared" si="26"/>
        <v>1</v>
      </c>
      <c r="AB154" s="320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</row>
    <row r="155" spans="1:83" ht="63">
      <c r="A155" s="68" t="s">
        <v>124</v>
      </c>
      <c r="B155" s="37" t="s">
        <v>36</v>
      </c>
      <c r="C155" s="37" t="s">
        <v>4</v>
      </c>
      <c r="D155" s="37" t="s">
        <v>169</v>
      </c>
      <c r="E155" s="37" t="s">
        <v>99</v>
      </c>
      <c r="F155" s="37" t="s">
        <v>99</v>
      </c>
      <c r="G155" s="39"/>
      <c r="H155" s="39"/>
      <c r="I155" s="39"/>
      <c r="J155" s="39"/>
      <c r="K155" s="39"/>
      <c r="L155" s="39"/>
      <c r="M155" s="63"/>
      <c r="N155" s="63"/>
      <c r="O155" s="63"/>
      <c r="P155" s="39"/>
      <c r="Q155" s="39"/>
      <c r="R155" s="39"/>
      <c r="S155" s="39"/>
      <c r="T155" s="38"/>
      <c r="U155" s="38"/>
      <c r="V155" s="38"/>
      <c r="W155" s="40"/>
      <c r="X155" s="39">
        <v>3.2</v>
      </c>
      <c r="Y155" s="39">
        <v>12.28</v>
      </c>
      <c r="Z155" s="39">
        <v>12.28</v>
      </c>
      <c r="AA155" s="67">
        <f aca="true" t="shared" si="29" ref="AA155:AA186">Z155/Y155</f>
        <v>1</v>
      </c>
      <c r="AB155" s="320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</row>
    <row r="156" spans="1:83" ht="47.25">
      <c r="A156" s="68" t="s">
        <v>100</v>
      </c>
      <c r="B156" s="37" t="s">
        <v>36</v>
      </c>
      <c r="C156" s="37" t="s">
        <v>4</v>
      </c>
      <c r="D156" s="37" t="s">
        <v>169</v>
      </c>
      <c r="E156" s="37" t="s">
        <v>101</v>
      </c>
      <c r="F156" s="37" t="s">
        <v>101</v>
      </c>
      <c r="G156" s="39"/>
      <c r="H156" s="39"/>
      <c r="I156" s="39"/>
      <c r="J156" s="39"/>
      <c r="K156" s="39"/>
      <c r="L156" s="39"/>
      <c r="M156" s="63"/>
      <c r="N156" s="63"/>
      <c r="O156" s="63"/>
      <c r="P156" s="39"/>
      <c r="Q156" s="39"/>
      <c r="R156" s="39"/>
      <c r="S156" s="39"/>
      <c r="T156" s="38"/>
      <c r="U156" s="38"/>
      <c r="V156" s="38"/>
      <c r="W156" s="40"/>
      <c r="X156" s="39">
        <f>X157</f>
        <v>88.95</v>
      </c>
      <c r="Y156" s="39">
        <f>Y157</f>
        <v>81.14</v>
      </c>
      <c r="Z156" s="39">
        <f>Z157</f>
        <v>81.14</v>
      </c>
      <c r="AA156" s="67">
        <f t="shared" si="29"/>
        <v>1</v>
      </c>
      <c r="AB156" s="320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</row>
    <row r="157" spans="1:83" ht="47.25">
      <c r="A157" s="68" t="s">
        <v>102</v>
      </c>
      <c r="B157" s="37" t="s">
        <v>36</v>
      </c>
      <c r="C157" s="37" t="s">
        <v>4</v>
      </c>
      <c r="D157" s="37" t="s">
        <v>169</v>
      </c>
      <c r="E157" s="37" t="s">
        <v>103</v>
      </c>
      <c r="F157" s="37" t="s">
        <v>103</v>
      </c>
      <c r="G157" s="39"/>
      <c r="H157" s="39"/>
      <c r="I157" s="39"/>
      <c r="J157" s="39"/>
      <c r="K157" s="39"/>
      <c r="L157" s="39"/>
      <c r="M157" s="63"/>
      <c r="N157" s="63"/>
      <c r="O157" s="63"/>
      <c r="P157" s="39"/>
      <c r="Q157" s="39"/>
      <c r="R157" s="39"/>
      <c r="S157" s="39"/>
      <c r="T157" s="38"/>
      <c r="U157" s="38"/>
      <c r="V157" s="38"/>
      <c r="W157" s="40"/>
      <c r="X157" s="39">
        <f>X158+X159</f>
        <v>88.95</v>
      </c>
      <c r="Y157" s="39">
        <f>Y158+Y159</f>
        <v>81.14</v>
      </c>
      <c r="Z157" s="39">
        <f>Z158+Z159</f>
        <v>81.14</v>
      </c>
      <c r="AA157" s="67">
        <f t="shared" si="29"/>
        <v>1</v>
      </c>
      <c r="AB157" s="320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3"/>
    </row>
    <row r="158" spans="1:83" ht="47.25">
      <c r="A158" s="68" t="s">
        <v>104</v>
      </c>
      <c r="B158" s="37" t="s">
        <v>36</v>
      </c>
      <c r="C158" s="37" t="s">
        <v>4</v>
      </c>
      <c r="D158" s="37" t="s">
        <v>169</v>
      </c>
      <c r="E158" s="37" t="s">
        <v>105</v>
      </c>
      <c r="F158" s="37" t="s">
        <v>105</v>
      </c>
      <c r="G158" s="39"/>
      <c r="H158" s="39"/>
      <c r="I158" s="39"/>
      <c r="J158" s="39"/>
      <c r="K158" s="39"/>
      <c r="L158" s="39"/>
      <c r="M158" s="63"/>
      <c r="N158" s="63"/>
      <c r="O158" s="63"/>
      <c r="P158" s="39"/>
      <c r="Q158" s="39"/>
      <c r="R158" s="39"/>
      <c r="S158" s="39"/>
      <c r="T158" s="38"/>
      <c r="U158" s="38"/>
      <c r="V158" s="38"/>
      <c r="W158" s="40"/>
      <c r="X158" s="39">
        <v>29.8</v>
      </c>
      <c r="Y158" s="39">
        <v>43.19</v>
      </c>
      <c r="Z158" s="39">
        <v>43.19</v>
      </c>
      <c r="AA158" s="67">
        <f t="shared" si="29"/>
        <v>1</v>
      </c>
      <c r="AB158" s="320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</row>
    <row r="159" spans="1:83" ht="47.25">
      <c r="A159" s="68" t="s">
        <v>106</v>
      </c>
      <c r="B159" s="37" t="s">
        <v>36</v>
      </c>
      <c r="C159" s="37" t="s">
        <v>4</v>
      </c>
      <c r="D159" s="37" t="s">
        <v>169</v>
      </c>
      <c r="E159" s="37" t="s">
        <v>107</v>
      </c>
      <c r="F159" s="37" t="s">
        <v>107</v>
      </c>
      <c r="G159" s="39"/>
      <c r="H159" s="39"/>
      <c r="I159" s="39"/>
      <c r="J159" s="39"/>
      <c r="K159" s="39"/>
      <c r="L159" s="39"/>
      <c r="M159" s="63"/>
      <c r="N159" s="63"/>
      <c r="O159" s="63"/>
      <c r="P159" s="39"/>
      <c r="Q159" s="39"/>
      <c r="R159" s="39"/>
      <c r="S159" s="39"/>
      <c r="T159" s="38"/>
      <c r="U159" s="38"/>
      <c r="V159" s="38"/>
      <c r="W159" s="40"/>
      <c r="X159" s="39">
        <v>59.15</v>
      </c>
      <c r="Y159" s="39">
        <v>37.95</v>
      </c>
      <c r="Z159" s="39">
        <v>37.95</v>
      </c>
      <c r="AA159" s="67">
        <f t="shared" si="29"/>
        <v>1</v>
      </c>
      <c r="AB159" s="320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3"/>
    </row>
    <row r="160" spans="1:83" ht="63">
      <c r="A160" s="71" t="s">
        <v>170</v>
      </c>
      <c r="B160" s="37" t="s">
        <v>36</v>
      </c>
      <c r="C160" s="37" t="s">
        <v>4</v>
      </c>
      <c r="D160" s="37" t="s">
        <v>171</v>
      </c>
      <c r="E160" s="37" t="s">
        <v>38</v>
      </c>
      <c r="F160" s="38"/>
      <c r="G160" s="38"/>
      <c r="H160" s="38"/>
      <c r="I160" s="38"/>
      <c r="J160" s="38"/>
      <c r="K160" s="38"/>
      <c r="L160" s="63"/>
      <c r="M160" s="63"/>
      <c r="N160" s="63"/>
      <c r="O160" s="38"/>
      <c r="P160" s="38"/>
      <c r="Q160" s="38"/>
      <c r="R160" s="38" t="e">
        <f>#REF!</f>
        <v>#REF!</v>
      </c>
      <c r="S160" s="38" t="e">
        <f>#REF!</f>
        <v>#REF!</v>
      </c>
      <c r="T160" s="38" t="e">
        <f>#REF!</f>
        <v>#REF!</v>
      </c>
      <c r="U160" s="38" t="e">
        <f>#REF!</f>
        <v>#REF!</v>
      </c>
      <c r="V160" s="38" t="e">
        <f>#REF!</f>
        <v>#REF!</v>
      </c>
      <c r="W160" s="38" t="e">
        <f>#REF!</f>
        <v>#REF!</v>
      </c>
      <c r="X160" s="38">
        <f>X161+X165</f>
        <v>585</v>
      </c>
      <c r="Y160" s="38">
        <f>Y161+Y165</f>
        <v>603.3</v>
      </c>
      <c r="Z160" s="38">
        <f>Z161+Z165</f>
        <v>603.3</v>
      </c>
      <c r="AA160" s="67">
        <f t="shared" si="29"/>
        <v>1</v>
      </c>
      <c r="AB160" s="320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</row>
    <row r="161" spans="1:83" ht="110.25">
      <c r="A161" s="71" t="s">
        <v>90</v>
      </c>
      <c r="B161" s="37" t="s">
        <v>36</v>
      </c>
      <c r="C161" s="37" t="s">
        <v>4</v>
      </c>
      <c r="D161" s="37" t="s">
        <v>171</v>
      </c>
      <c r="E161" s="37" t="s">
        <v>95</v>
      </c>
      <c r="F161" s="37" t="s">
        <v>95</v>
      </c>
      <c r="G161" s="39"/>
      <c r="H161" s="39"/>
      <c r="I161" s="39"/>
      <c r="J161" s="39"/>
      <c r="K161" s="39"/>
      <c r="L161" s="39"/>
      <c r="M161" s="63"/>
      <c r="N161" s="63"/>
      <c r="O161" s="63"/>
      <c r="P161" s="39"/>
      <c r="Q161" s="39"/>
      <c r="R161" s="39"/>
      <c r="S161" s="38"/>
      <c r="T161" s="38"/>
      <c r="U161" s="38"/>
      <c r="V161" s="38"/>
      <c r="W161" s="38"/>
      <c r="X161" s="38">
        <f>X162</f>
        <v>550.9</v>
      </c>
      <c r="Y161" s="38">
        <f>Y162</f>
        <v>551.62</v>
      </c>
      <c r="Z161" s="38">
        <f>Z162</f>
        <v>551.62</v>
      </c>
      <c r="AA161" s="67">
        <f t="shared" si="29"/>
        <v>1</v>
      </c>
      <c r="AB161" s="320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3"/>
    </row>
    <row r="162" spans="1:83" ht="47.25">
      <c r="A162" s="68" t="s">
        <v>91</v>
      </c>
      <c r="B162" s="37" t="s">
        <v>36</v>
      </c>
      <c r="C162" s="37" t="s">
        <v>4</v>
      </c>
      <c r="D162" s="37" t="s">
        <v>171</v>
      </c>
      <c r="E162" s="37" t="s">
        <v>96</v>
      </c>
      <c r="F162" s="37" t="s">
        <v>96</v>
      </c>
      <c r="G162" s="39" t="e">
        <f>#REF!</f>
        <v>#REF!</v>
      </c>
      <c r="H162" s="39" t="e">
        <f>#REF!</f>
        <v>#REF!</v>
      </c>
      <c r="I162" s="39" t="e">
        <f>#REF!</f>
        <v>#REF!</v>
      </c>
      <c r="J162" s="39" t="e">
        <f>#REF!</f>
        <v>#REF!</v>
      </c>
      <c r="K162" s="39" t="e">
        <f>#REF!</f>
        <v>#REF!</v>
      </c>
      <c r="L162" s="39" t="e">
        <f>#REF!</f>
        <v>#REF!</v>
      </c>
      <c r="M162" s="63">
        <v>5481.1</v>
      </c>
      <c r="N162" s="63">
        <v>5481.1</v>
      </c>
      <c r="O162" s="63">
        <v>0</v>
      </c>
      <c r="P162" s="39" t="e">
        <f>#REF!</f>
        <v>#REF!</v>
      </c>
      <c r="Q162" s="39" t="e">
        <f>#REF!</f>
        <v>#REF!</v>
      </c>
      <c r="R162" s="39" t="e">
        <f>#REF!</f>
        <v>#REF!</v>
      </c>
      <c r="S162" s="39">
        <v>3924</v>
      </c>
      <c r="T162" s="38">
        <f>3703+221+157</f>
        <v>4081</v>
      </c>
      <c r="U162" s="38">
        <v>3321</v>
      </c>
      <c r="V162" s="38">
        <v>694.4</v>
      </c>
      <c r="W162" s="40">
        <f>U162/T162</f>
        <v>0.8137711345258515</v>
      </c>
      <c r="X162" s="39">
        <f>X163+X164</f>
        <v>550.9</v>
      </c>
      <c r="Y162" s="39">
        <f>Y163+Y164</f>
        <v>551.62</v>
      </c>
      <c r="Z162" s="39">
        <f>Z163+Z164</f>
        <v>551.62</v>
      </c>
      <c r="AA162" s="67">
        <f t="shared" si="29"/>
        <v>1</v>
      </c>
      <c r="AB162" s="320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</row>
    <row r="163" spans="1:83" ht="31.5">
      <c r="A163" s="68" t="s">
        <v>92</v>
      </c>
      <c r="B163" s="37" t="s">
        <v>36</v>
      </c>
      <c r="C163" s="37" t="s">
        <v>4</v>
      </c>
      <c r="D163" s="37" t="s">
        <v>171</v>
      </c>
      <c r="E163" s="37" t="s">
        <v>97</v>
      </c>
      <c r="F163" s="37" t="s">
        <v>97</v>
      </c>
      <c r="G163" s="39"/>
      <c r="H163" s="39"/>
      <c r="I163" s="39"/>
      <c r="J163" s="39"/>
      <c r="K163" s="39"/>
      <c r="L163" s="39"/>
      <c r="M163" s="63"/>
      <c r="N163" s="63"/>
      <c r="O163" s="63"/>
      <c r="P163" s="39"/>
      <c r="Q163" s="39"/>
      <c r="R163" s="39"/>
      <c r="S163" s="39"/>
      <c r="T163" s="38"/>
      <c r="U163" s="38"/>
      <c r="V163" s="38"/>
      <c r="W163" s="40"/>
      <c r="X163" s="39">
        <v>549.3</v>
      </c>
      <c r="Y163" s="39">
        <v>551.62</v>
      </c>
      <c r="Z163" s="39">
        <v>551.62</v>
      </c>
      <c r="AA163" s="67">
        <f t="shared" si="29"/>
        <v>1</v>
      </c>
      <c r="AB163" s="320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</row>
    <row r="164" spans="1:83" ht="63">
      <c r="A164" s="68" t="s">
        <v>124</v>
      </c>
      <c r="B164" s="37" t="s">
        <v>36</v>
      </c>
      <c r="C164" s="37" t="s">
        <v>4</v>
      </c>
      <c r="D164" s="37" t="s">
        <v>171</v>
      </c>
      <c r="E164" s="37" t="s">
        <v>99</v>
      </c>
      <c r="F164" s="37" t="s">
        <v>99</v>
      </c>
      <c r="G164" s="39"/>
      <c r="H164" s="39"/>
      <c r="I164" s="39"/>
      <c r="J164" s="39"/>
      <c r="K164" s="39"/>
      <c r="L164" s="39"/>
      <c r="M164" s="63"/>
      <c r="N164" s="63"/>
      <c r="O164" s="63"/>
      <c r="P164" s="39"/>
      <c r="Q164" s="39"/>
      <c r="R164" s="39"/>
      <c r="S164" s="39"/>
      <c r="T164" s="38"/>
      <c r="U164" s="38"/>
      <c r="V164" s="38"/>
      <c r="W164" s="40"/>
      <c r="X164" s="39">
        <v>1.6</v>
      </c>
      <c r="Y164" s="39">
        <v>0</v>
      </c>
      <c r="Z164" s="39">
        <v>0</v>
      </c>
      <c r="AA164" s="67" t="e">
        <f t="shared" si="29"/>
        <v>#DIV/0!</v>
      </c>
      <c r="AB164" s="320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</row>
    <row r="165" spans="1:83" ht="47.25">
      <c r="A165" s="68" t="s">
        <v>100</v>
      </c>
      <c r="B165" s="37" t="s">
        <v>36</v>
      </c>
      <c r="C165" s="37" t="s">
        <v>4</v>
      </c>
      <c r="D165" s="37" t="s">
        <v>171</v>
      </c>
      <c r="E165" s="37" t="s">
        <v>101</v>
      </c>
      <c r="F165" s="37" t="s">
        <v>101</v>
      </c>
      <c r="G165" s="39"/>
      <c r="H165" s="39"/>
      <c r="I165" s="39"/>
      <c r="J165" s="39"/>
      <c r="K165" s="39"/>
      <c r="L165" s="39"/>
      <c r="M165" s="63"/>
      <c r="N165" s="63"/>
      <c r="O165" s="63"/>
      <c r="P165" s="39"/>
      <c r="Q165" s="39"/>
      <c r="R165" s="39"/>
      <c r="S165" s="39"/>
      <c r="T165" s="38"/>
      <c r="U165" s="38"/>
      <c r="V165" s="38"/>
      <c r="W165" s="40"/>
      <c r="X165" s="39">
        <f>X166</f>
        <v>34.1</v>
      </c>
      <c r="Y165" s="39">
        <f>Y166</f>
        <v>51.68</v>
      </c>
      <c r="Z165" s="39">
        <f>Z166</f>
        <v>51.68</v>
      </c>
      <c r="AA165" s="67">
        <f t="shared" si="29"/>
        <v>1</v>
      </c>
      <c r="AB165" s="320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3"/>
    </row>
    <row r="166" spans="1:83" ht="47.25">
      <c r="A166" s="68" t="s">
        <v>102</v>
      </c>
      <c r="B166" s="37" t="s">
        <v>36</v>
      </c>
      <c r="C166" s="37" t="s">
        <v>4</v>
      </c>
      <c r="D166" s="37" t="s">
        <v>171</v>
      </c>
      <c r="E166" s="37" t="s">
        <v>103</v>
      </c>
      <c r="F166" s="37" t="s">
        <v>103</v>
      </c>
      <c r="G166" s="39"/>
      <c r="H166" s="39"/>
      <c r="I166" s="39"/>
      <c r="J166" s="39"/>
      <c r="K166" s="39"/>
      <c r="L166" s="39"/>
      <c r="M166" s="63"/>
      <c r="N166" s="63"/>
      <c r="O166" s="63"/>
      <c r="P166" s="39"/>
      <c r="Q166" s="39"/>
      <c r="R166" s="39"/>
      <c r="S166" s="39"/>
      <c r="T166" s="38"/>
      <c r="U166" s="38"/>
      <c r="V166" s="38"/>
      <c r="W166" s="40"/>
      <c r="X166" s="39">
        <f>X167+X168</f>
        <v>34.1</v>
      </c>
      <c r="Y166" s="39">
        <f>Y167+Y168</f>
        <v>51.68</v>
      </c>
      <c r="Z166" s="39">
        <f>Z167+Z168</f>
        <v>51.68</v>
      </c>
      <c r="AA166" s="67">
        <f t="shared" si="29"/>
        <v>1</v>
      </c>
      <c r="AB166" s="320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</row>
    <row r="167" spans="1:83" ht="47.25">
      <c r="A167" s="68" t="s">
        <v>104</v>
      </c>
      <c r="B167" s="37" t="s">
        <v>36</v>
      </c>
      <c r="C167" s="37" t="s">
        <v>4</v>
      </c>
      <c r="D167" s="37" t="s">
        <v>171</v>
      </c>
      <c r="E167" s="37" t="s">
        <v>105</v>
      </c>
      <c r="F167" s="37" t="s">
        <v>105</v>
      </c>
      <c r="G167" s="39"/>
      <c r="H167" s="39"/>
      <c r="I167" s="39"/>
      <c r="J167" s="39"/>
      <c r="K167" s="39"/>
      <c r="L167" s="39"/>
      <c r="M167" s="63"/>
      <c r="N167" s="63"/>
      <c r="O167" s="63"/>
      <c r="P167" s="39"/>
      <c r="Q167" s="39"/>
      <c r="R167" s="39"/>
      <c r="S167" s="39"/>
      <c r="T167" s="38"/>
      <c r="U167" s="38"/>
      <c r="V167" s="38"/>
      <c r="W167" s="40"/>
      <c r="X167" s="39">
        <v>23</v>
      </c>
      <c r="Y167" s="39">
        <v>40.58</v>
      </c>
      <c r="Z167" s="39">
        <v>40.58</v>
      </c>
      <c r="AA167" s="67">
        <f t="shared" si="29"/>
        <v>1</v>
      </c>
      <c r="AB167" s="320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3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3"/>
    </row>
    <row r="168" spans="1:83" ht="47.25">
      <c r="A168" s="68" t="s">
        <v>106</v>
      </c>
      <c r="B168" s="37" t="s">
        <v>36</v>
      </c>
      <c r="C168" s="37" t="s">
        <v>4</v>
      </c>
      <c r="D168" s="37" t="s">
        <v>171</v>
      </c>
      <c r="E168" s="37" t="s">
        <v>107</v>
      </c>
      <c r="F168" s="37" t="s">
        <v>107</v>
      </c>
      <c r="G168" s="39"/>
      <c r="H168" s="39"/>
      <c r="I168" s="39"/>
      <c r="J168" s="39"/>
      <c r="K168" s="39"/>
      <c r="L168" s="39"/>
      <c r="M168" s="63"/>
      <c r="N168" s="63"/>
      <c r="O168" s="63"/>
      <c r="P168" s="39"/>
      <c r="Q168" s="39"/>
      <c r="R168" s="39"/>
      <c r="S168" s="39"/>
      <c r="T168" s="38"/>
      <c r="U168" s="38"/>
      <c r="V168" s="38"/>
      <c r="W168" s="40"/>
      <c r="X168" s="39">
        <v>11.1</v>
      </c>
      <c r="Y168" s="39">
        <v>11.1</v>
      </c>
      <c r="Z168" s="39">
        <v>11.1</v>
      </c>
      <c r="AA168" s="67">
        <f t="shared" si="29"/>
        <v>1</v>
      </c>
      <c r="AB168" s="320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</row>
    <row r="169" spans="1:83" ht="15.75">
      <c r="A169" s="71" t="s">
        <v>172</v>
      </c>
      <c r="B169" s="37" t="s">
        <v>36</v>
      </c>
      <c r="C169" s="37" t="s">
        <v>4</v>
      </c>
      <c r="D169" s="37" t="s">
        <v>173</v>
      </c>
      <c r="E169" s="37" t="s">
        <v>38</v>
      </c>
      <c r="F169" s="38"/>
      <c r="G169" s="38"/>
      <c r="H169" s="38"/>
      <c r="I169" s="38"/>
      <c r="J169" s="38"/>
      <c r="K169" s="38"/>
      <c r="L169" s="63"/>
      <c r="M169" s="63"/>
      <c r="N169" s="63"/>
      <c r="O169" s="38"/>
      <c r="P169" s="38"/>
      <c r="Q169" s="38"/>
      <c r="R169" s="38" t="e">
        <f>#REF!</f>
        <v>#REF!</v>
      </c>
      <c r="S169" s="38" t="e">
        <f>#REF!</f>
        <v>#REF!</v>
      </c>
      <c r="T169" s="38" t="e">
        <f>#REF!</f>
        <v>#REF!</v>
      </c>
      <c r="U169" s="38" t="e">
        <f>#REF!</f>
        <v>#REF!</v>
      </c>
      <c r="V169" s="38" t="e">
        <f>#REF!</f>
        <v>#REF!</v>
      </c>
      <c r="W169" s="38" t="e">
        <f>#REF!</f>
        <v>#REF!</v>
      </c>
      <c r="X169" s="38">
        <f>X174+X178+X182+X170</f>
        <v>190</v>
      </c>
      <c r="Y169" s="38">
        <f>Y174+Y178+Y182+Y170</f>
        <v>102.25</v>
      </c>
      <c r="Z169" s="38">
        <f>Z174+Z178+Z182+Z170</f>
        <v>96.29</v>
      </c>
      <c r="AA169" s="67">
        <f t="shared" si="29"/>
        <v>0.9417114914425428</v>
      </c>
      <c r="AB169" s="320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</row>
    <row r="170" spans="1:83" ht="141.75">
      <c r="A170" s="336" t="s">
        <v>174</v>
      </c>
      <c r="B170" s="37" t="s">
        <v>36</v>
      </c>
      <c r="C170" s="37" t="s">
        <v>4</v>
      </c>
      <c r="D170" s="37" t="s">
        <v>175</v>
      </c>
      <c r="E170" s="37" t="s">
        <v>38</v>
      </c>
      <c r="F170" s="38"/>
      <c r="G170" s="38"/>
      <c r="H170" s="38"/>
      <c r="I170" s="38"/>
      <c r="J170" s="38"/>
      <c r="K170" s="38"/>
      <c r="L170" s="63"/>
      <c r="M170" s="63"/>
      <c r="N170" s="63"/>
      <c r="O170" s="38"/>
      <c r="P170" s="38"/>
      <c r="Q170" s="38"/>
      <c r="R170" s="38" t="e">
        <f>#REF!</f>
        <v>#REF!</v>
      </c>
      <c r="S170" s="38" t="e">
        <f>#REF!</f>
        <v>#REF!</v>
      </c>
      <c r="T170" s="38" t="e">
        <f>#REF!</f>
        <v>#REF!</v>
      </c>
      <c r="U170" s="38" t="e">
        <f>#REF!</f>
        <v>#REF!</v>
      </c>
      <c r="V170" s="38" t="e">
        <f>#REF!</f>
        <v>#REF!</v>
      </c>
      <c r="W170" s="38" t="e">
        <f>#REF!</f>
        <v>#REF!</v>
      </c>
      <c r="X170" s="38">
        <f aca="true" t="shared" si="30" ref="X170:Z172">X171</f>
        <v>50</v>
      </c>
      <c r="Y170" s="38">
        <f t="shared" si="30"/>
        <v>40.84</v>
      </c>
      <c r="Z170" s="38">
        <f t="shared" si="30"/>
        <v>40.84</v>
      </c>
      <c r="AA170" s="67">
        <f t="shared" si="29"/>
        <v>1</v>
      </c>
      <c r="AB170" s="320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</row>
    <row r="171" spans="1:83" ht="47.25">
      <c r="A171" s="68" t="s">
        <v>100</v>
      </c>
      <c r="B171" s="37" t="s">
        <v>36</v>
      </c>
      <c r="C171" s="37" t="s">
        <v>4</v>
      </c>
      <c r="D171" s="37" t="s">
        <v>175</v>
      </c>
      <c r="E171" s="37" t="s">
        <v>101</v>
      </c>
      <c r="F171" s="37" t="s">
        <v>101</v>
      </c>
      <c r="G171" s="39"/>
      <c r="H171" s="39"/>
      <c r="I171" s="39"/>
      <c r="J171" s="39"/>
      <c r="K171" s="39"/>
      <c r="L171" s="39"/>
      <c r="M171" s="63"/>
      <c r="N171" s="63"/>
      <c r="O171" s="63"/>
      <c r="P171" s="39"/>
      <c r="Q171" s="39"/>
      <c r="R171" s="39"/>
      <c r="S171" s="39"/>
      <c r="T171" s="38"/>
      <c r="U171" s="38"/>
      <c r="V171" s="38"/>
      <c r="W171" s="40"/>
      <c r="X171" s="39">
        <f t="shared" si="30"/>
        <v>50</v>
      </c>
      <c r="Y171" s="39">
        <f t="shared" si="30"/>
        <v>40.84</v>
      </c>
      <c r="Z171" s="39">
        <f t="shared" si="30"/>
        <v>40.84</v>
      </c>
      <c r="AA171" s="67">
        <f t="shared" si="29"/>
        <v>1</v>
      </c>
      <c r="AB171" s="320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</row>
    <row r="172" spans="1:83" ht="47.25">
      <c r="A172" s="68" t="s">
        <v>102</v>
      </c>
      <c r="B172" s="37" t="s">
        <v>36</v>
      </c>
      <c r="C172" s="37" t="s">
        <v>4</v>
      </c>
      <c r="D172" s="37" t="s">
        <v>175</v>
      </c>
      <c r="E172" s="37" t="s">
        <v>103</v>
      </c>
      <c r="F172" s="37" t="s">
        <v>103</v>
      </c>
      <c r="G172" s="39"/>
      <c r="H172" s="39"/>
      <c r="I172" s="39"/>
      <c r="J172" s="39"/>
      <c r="K172" s="39"/>
      <c r="L172" s="39"/>
      <c r="M172" s="63"/>
      <c r="N172" s="63"/>
      <c r="O172" s="63"/>
      <c r="P172" s="39"/>
      <c r="Q172" s="39"/>
      <c r="R172" s="39"/>
      <c r="S172" s="39"/>
      <c r="T172" s="38"/>
      <c r="U172" s="38"/>
      <c r="V172" s="38"/>
      <c r="W172" s="40"/>
      <c r="X172" s="39">
        <f t="shared" si="30"/>
        <v>50</v>
      </c>
      <c r="Y172" s="39">
        <f t="shared" si="30"/>
        <v>40.84</v>
      </c>
      <c r="Z172" s="39">
        <f t="shared" si="30"/>
        <v>40.84</v>
      </c>
      <c r="AA172" s="67">
        <f t="shared" si="29"/>
        <v>1</v>
      </c>
      <c r="AB172" s="320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</row>
    <row r="173" spans="1:83" ht="47.25">
      <c r="A173" s="68" t="s">
        <v>106</v>
      </c>
      <c r="B173" s="37" t="s">
        <v>36</v>
      </c>
      <c r="C173" s="37" t="s">
        <v>4</v>
      </c>
      <c r="D173" s="37" t="s">
        <v>175</v>
      </c>
      <c r="E173" s="37" t="s">
        <v>107</v>
      </c>
      <c r="F173" s="37" t="s">
        <v>107</v>
      </c>
      <c r="G173" s="39"/>
      <c r="H173" s="39"/>
      <c r="I173" s="39"/>
      <c r="J173" s="39"/>
      <c r="K173" s="39"/>
      <c r="L173" s="39"/>
      <c r="M173" s="63"/>
      <c r="N173" s="63"/>
      <c r="O173" s="63"/>
      <c r="P173" s="39"/>
      <c r="Q173" s="39"/>
      <c r="R173" s="39"/>
      <c r="S173" s="39"/>
      <c r="T173" s="38"/>
      <c r="U173" s="38"/>
      <c r="V173" s="38"/>
      <c r="W173" s="40"/>
      <c r="X173" s="39">
        <v>50</v>
      </c>
      <c r="Y173" s="39">
        <v>40.84</v>
      </c>
      <c r="Z173" s="39">
        <v>40.84</v>
      </c>
      <c r="AA173" s="67">
        <f t="shared" si="29"/>
        <v>1</v>
      </c>
      <c r="AB173" s="320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</row>
    <row r="174" spans="1:83" ht="47.25">
      <c r="A174" s="95" t="s">
        <v>176</v>
      </c>
      <c r="B174" s="37" t="s">
        <v>36</v>
      </c>
      <c r="C174" s="37" t="s">
        <v>4</v>
      </c>
      <c r="D174" s="37" t="s">
        <v>177</v>
      </c>
      <c r="E174" s="37" t="s">
        <v>38</v>
      </c>
      <c r="F174" s="38"/>
      <c r="G174" s="38"/>
      <c r="H174" s="38"/>
      <c r="I174" s="38"/>
      <c r="J174" s="38"/>
      <c r="K174" s="38"/>
      <c r="L174" s="63"/>
      <c r="M174" s="63"/>
      <c r="N174" s="63"/>
      <c r="O174" s="38"/>
      <c r="P174" s="38"/>
      <c r="Q174" s="38"/>
      <c r="R174" s="38"/>
      <c r="S174" s="38"/>
      <c r="T174" s="38"/>
      <c r="U174" s="38"/>
      <c r="V174" s="40"/>
      <c r="W174" s="64"/>
      <c r="X174" s="38">
        <f aca="true" t="shared" si="31" ref="X174:Z176">X175</f>
        <v>80</v>
      </c>
      <c r="Y174" s="65">
        <f t="shared" si="31"/>
        <v>11.34</v>
      </c>
      <c r="Z174" s="65">
        <f t="shared" si="31"/>
        <v>8.38</v>
      </c>
      <c r="AA174" s="67">
        <f t="shared" si="29"/>
        <v>0.7389770723104058</v>
      </c>
      <c r="AB174" s="320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</row>
    <row r="175" spans="1:83" ht="47.25">
      <c r="A175" s="68" t="s">
        <v>100</v>
      </c>
      <c r="B175" s="37" t="s">
        <v>36</v>
      </c>
      <c r="C175" s="37" t="s">
        <v>4</v>
      </c>
      <c r="D175" s="37" t="s">
        <v>177</v>
      </c>
      <c r="E175" s="37" t="s">
        <v>101</v>
      </c>
      <c r="F175" s="37" t="s">
        <v>101</v>
      </c>
      <c r="G175" s="39"/>
      <c r="H175" s="39"/>
      <c r="I175" s="39"/>
      <c r="J175" s="39"/>
      <c r="K175" s="39"/>
      <c r="L175" s="39"/>
      <c r="M175" s="63"/>
      <c r="N175" s="63"/>
      <c r="O175" s="63"/>
      <c r="P175" s="39"/>
      <c r="Q175" s="39"/>
      <c r="R175" s="39"/>
      <c r="S175" s="39"/>
      <c r="T175" s="38"/>
      <c r="U175" s="38"/>
      <c r="V175" s="38"/>
      <c r="W175" s="40"/>
      <c r="X175" s="39">
        <f t="shared" si="31"/>
        <v>80</v>
      </c>
      <c r="Y175" s="39">
        <f t="shared" si="31"/>
        <v>11.34</v>
      </c>
      <c r="Z175" s="39">
        <f t="shared" si="31"/>
        <v>8.38</v>
      </c>
      <c r="AA175" s="67">
        <f t="shared" si="29"/>
        <v>0.7389770723104058</v>
      </c>
      <c r="AB175" s="320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3"/>
    </row>
    <row r="176" spans="1:83" ht="47.25">
      <c r="A176" s="68" t="s">
        <v>102</v>
      </c>
      <c r="B176" s="37" t="s">
        <v>36</v>
      </c>
      <c r="C176" s="37" t="s">
        <v>4</v>
      </c>
      <c r="D176" s="37" t="s">
        <v>177</v>
      </c>
      <c r="E176" s="37" t="s">
        <v>103</v>
      </c>
      <c r="F176" s="37" t="s">
        <v>103</v>
      </c>
      <c r="G176" s="39"/>
      <c r="H176" s="39"/>
      <c r="I176" s="39"/>
      <c r="J176" s="39"/>
      <c r="K176" s="39"/>
      <c r="L176" s="39"/>
      <c r="M176" s="63"/>
      <c r="N176" s="63"/>
      <c r="O176" s="63"/>
      <c r="P176" s="39"/>
      <c r="Q176" s="39"/>
      <c r="R176" s="39"/>
      <c r="S176" s="39"/>
      <c r="T176" s="38"/>
      <c r="U176" s="38"/>
      <c r="V176" s="38"/>
      <c r="W176" s="40"/>
      <c r="X176" s="39">
        <f t="shared" si="31"/>
        <v>80</v>
      </c>
      <c r="Y176" s="39">
        <f t="shared" si="31"/>
        <v>11.34</v>
      </c>
      <c r="Z176" s="39">
        <f t="shared" si="31"/>
        <v>8.38</v>
      </c>
      <c r="AA176" s="67">
        <f t="shared" si="29"/>
        <v>0.7389770723104058</v>
      </c>
      <c r="AB176" s="320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</row>
    <row r="177" spans="1:83" ht="47.25">
      <c r="A177" s="68" t="s">
        <v>106</v>
      </c>
      <c r="B177" s="37" t="s">
        <v>36</v>
      </c>
      <c r="C177" s="37" t="s">
        <v>4</v>
      </c>
      <c r="D177" s="37" t="s">
        <v>177</v>
      </c>
      <c r="E177" s="37" t="s">
        <v>107</v>
      </c>
      <c r="F177" s="37" t="s">
        <v>107</v>
      </c>
      <c r="G177" s="39"/>
      <c r="H177" s="39"/>
      <c r="I177" s="39"/>
      <c r="J177" s="39"/>
      <c r="K177" s="39"/>
      <c r="L177" s="39"/>
      <c r="M177" s="63"/>
      <c r="N177" s="63"/>
      <c r="O177" s="63"/>
      <c r="P177" s="39"/>
      <c r="Q177" s="39"/>
      <c r="R177" s="39"/>
      <c r="S177" s="39"/>
      <c r="T177" s="38"/>
      <c r="U177" s="38"/>
      <c r="V177" s="38"/>
      <c r="W177" s="40"/>
      <c r="X177" s="39">
        <v>80</v>
      </c>
      <c r="Y177" s="39">
        <v>11.34</v>
      </c>
      <c r="Z177" s="39">
        <v>8.38</v>
      </c>
      <c r="AA177" s="67">
        <f t="shared" si="29"/>
        <v>0.7389770723104058</v>
      </c>
      <c r="AB177" s="320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</row>
    <row r="178" spans="1:83" ht="78.75">
      <c r="A178" s="71" t="s">
        <v>178</v>
      </c>
      <c r="B178" s="37" t="s">
        <v>36</v>
      </c>
      <c r="C178" s="37" t="s">
        <v>4</v>
      </c>
      <c r="D178" s="37" t="s">
        <v>179</v>
      </c>
      <c r="E178" s="37" t="s">
        <v>38</v>
      </c>
      <c r="F178" s="62"/>
      <c r="G178" s="62"/>
      <c r="H178" s="62"/>
      <c r="I178" s="62"/>
      <c r="J178" s="62"/>
      <c r="K178" s="62"/>
      <c r="L178" s="63"/>
      <c r="M178" s="63"/>
      <c r="N178" s="63"/>
      <c r="O178" s="62"/>
      <c r="P178" s="62"/>
      <c r="Q178" s="62"/>
      <c r="R178" s="62"/>
      <c r="S178" s="62"/>
      <c r="T178" s="62"/>
      <c r="U178" s="62"/>
      <c r="V178" s="64"/>
      <c r="W178" s="64"/>
      <c r="X178" s="38">
        <f aca="true" t="shared" si="32" ref="X178:Z180">X179</f>
        <v>8</v>
      </c>
      <c r="Y178" s="65">
        <f t="shared" si="32"/>
        <v>3.07</v>
      </c>
      <c r="Z178" s="65">
        <f t="shared" si="32"/>
        <v>3.07</v>
      </c>
      <c r="AA178" s="67">
        <f t="shared" si="29"/>
        <v>1</v>
      </c>
      <c r="AB178" s="320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</row>
    <row r="179" spans="1:83" ht="47.25">
      <c r="A179" s="68" t="s">
        <v>100</v>
      </c>
      <c r="B179" s="37" t="s">
        <v>36</v>
      </c>
      <c r="C179" s="37" t="s">
        <v>4</v>
      </c>
      <c r="D179" s="37" t="s">
        <v>179</v>
      </c>
      <c r="E179" s="37" t="s">
        <v>101</v>
      </c>
      <c r="F179" s="37" t="s">
        <v>101</v>
      </c>
      <c r="G179" s="39"/>
      <c r="H179" s="39"/>
      <c r="I179" s="39"/>
      <c r="J179" s="39"/>
      <c r="K179" s="39"/>
      <c r="L179" s="39"/>
      <c r="M179" s="63"/>
      <c r="N179" s="63"/>
      <c r="O179" s="63"/>
      <c r="P179" s="39"/>
      <c r="Q179" s="39"/>
      <c r="R179" s="39"/>
      <c r="S179" s="39"/>
      <c r="T179" s="38"/>
      <c r="U179" s="38"/>
      <c r="V179" s="38"/>
      <c r="W179" s="40"/>
      <c r="X179" s="39">
        <f t="shared" si="32"/>
        <v>8</v>
      </c>
      <c r="Y179" s="39">
        <f t="shared" si="32"/>
        <v>3.07</v>
      </c>
      <c r="Z179" s="39">
        <f t="shared" si="32"/>
        <v>3.07</v>
      </c>
      <c r="AA179" s="67">
        <f t="shared" si="29"/>
        <v>1</v>
      </c>
      <c r="AB179" s="320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</row>
    <row r="180" spans="1:83" ht="47.25">
      <c r="A180" s="68" t="s">
        <v>102</v>
      </c>
      <c r="B180" s="37" t="s">
        <v>36</v>
      </c>
      <c r="C180" s="37" t="s">
        <v>4</v>
      </c>
      <c r="D180" s="37" t="s">
        <v>179</v>
      </c>
      <c r="E180" s="37" t="s">
        <v>103</v>
      </c>
      <c r="F180" s="37" t="s">
        <v>103</v>
      </c>
      <c r="G180" s="39"/>
      <c r="H180" s="39"/>
      <c r="I180" s="39"/>
      <c r="J180" s="39"/>
      <c r="K180" s="39"/>
      <c r="L180" s="39"/>
      <c r="M180" s="63"/>
      <c r="N180" s="63"/>
      <c r="O180" s="63"/>
      <c r="P180" s="39"/>
      <c r="Q180" s="39"/>
      <c r="R180" s="39"/>
      <c r="S180" s="39"/>
      <c r="T180" s="38"/>
      <c r="U180" s="38"/>
      <c r="V180" s="38"/>
      <c r="W180" s="40"/>
      <c r="X180" s="39">
        <f t="shared" si="32"/>
        <v>8</v>
      </c>
      <c r="Y180" s="39">
        <f t="shared" si="32"/>
        <v>3.07</v>
      </c>
      <c r="Z180" s="39">
        <f t="shared" si="32"/>
        <v>3.07</v>
      </c>
      <c r="AA180" s="67">
        <f t="shared" si="29"/>
        <v>1</v>
      </c>
      <c r="AB180" s="320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</row>
    <row r="181" spans="1:83" ht="47.25">
      <c r="A181" s="68" t="s">
        <v>106</v>
      </c>
      <c r="B181" s="37" t="s">
        <v>36</v>
      </c>
      <c r="C181" s="37" t="s">
        <v>4</v>
      </c>
      <c r="D181" s="37" t="s">
        <v>179</v>
      </c>
      <c r="E181" s="37" t="s">
        <v>107</v>
      </c>
      <c r="F181" s="37" t="s">
        <v>107</v>
      </c>
      <c r="G181" s="39"/>
      <c r="H181" s="39"/>
      <c r="I181" s="39"/>
      <c r="J181" s="39"/>
      <c r="K181" s="39"/>
      <c r="L181" s="39"/>
      <c r="M181" s="63"/>
      <c r="N181" s="63"/>
      <c r="O181" s="63"/>
      <c r="P181" s="39"/>
      <c r="Q181" s="39"/>
      <c r="R181" s="39"/>
      <c r="S181" s="39"/>
      <c r="T181" s="38"/>
      <c r="U181" s="38"/>
      <c r="V181" s="38"/>
      <c r="W181" s="40"/>
      <c r="X181" s="39">
        <v>8</v>
      </c>
      <c r="Y181" s="39">
        <v>3.07</v>
      </c>
      <c r="Z181" s="39">
        <v>3.07</v>
      </c>
      <c r="AA181" s="67">
        <f t="shared" si="29"/>
        <v>1</v>
      </c>
      <c r="AB181" s="320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</row>
    <row r="182" spans="1:83" ht="126">
      <c r="A182" s="68" t="s">
        <v>180</v>
      </c>
      <c r="B182" s="37" t="s">
        <v>36</v>
      </c>
      <c r="C182" s="37" t="s">
        <v>4</v>
      </c>
      <c r="D182" s="37" t="s">
        <v>181</v>
      </c>
      <c r="E182" s="37" t="s">
        <v>38</v>
      </c>
      <c r="F182" s="37"/>
      <c r="G182" s="39"/>
      <c r="H182" s="39"/>
      <c r="I182" s="39"/>
      <c r="J182" s="39"/>
      <c r="K182" s="39"/>
      <c r="L182" s="39"/>
      <c r="M182" s="63"/>
      <c r="N182" s="63"/>
      <c r="O182" s="63"/>
      <c r="P182" s="39"/>
      <c r="Q182" s="39"/>
      <c r="R182" s="39"/>
      <c r="S182" s="39"/>
      <c r="T182" s="38"/>
      <c r="U182" s="38"/>
      <c r="V182" s="38"/>
      <c r="W182" s="40"/>
      <c r="X182" s="39">
        <f aca="true" t="shared" si="33" ref="X182:Z184">X183</f>
        <v>52</v>
      </c>
      <c r="Y182" s="39">
        <f t="shared" si="33"/>
        <v>47</v>
      </c>
      <c r="Z182" s="39">
        <f t="shared" si="33"/>
        <v>44</v>
      </c>
      <c r="AA182" s="67">
        <f t="shared" si="29"/>
        <v>0.9361702127659575</v>
      </c>
      <c r="AB182" s="320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</row>
    <row r="183" spans="1:83" ht="47.25">
      <c r="A183" s="68" t="s">
        <v>100</v>
      </c>
      <c r="B183" s="37" t="s">
        <v>36</v>
      </c>
      <c r="C183" s="37" t="s">
        <v>4</v>
      </c>
      <c r="D183" s="37" t="s">
        <v>181</v>
      </c>
      <c r="E183" s="37" t="s">
        <v>101</v>
      </c>
      <c r="F183" s="37" t="s">
        <v>101</v>
      </c>
      <c r="G183" s="39"/>
      <c r="H183" s="39"/>
      <c r="I183" s="39"/>
      <c r="J183" s="39"/>
      <c r="K183" s="39"/>
      <c r="L183" s="39"/>
      <c r="M183" s="63"/>
      <c r="N183" s="63"/>
      <c r="O183" s="63"/>
      <c r="P183" s="39"/>
      <c r="Q183" s="39"/>
      <c r="R183" s="39"/>
      <c r="S183" s="39"/>
      <c r="T183" s="38"/>
      <c r="U183" s="38"/>
      <c r="V183" s="38"/>
      <c r="W183" s="40"/>
      <c r="X183" s="39">
        <f t="shared" si="33"/>
        <v>52</v>
      </c>
      <c r="Y183" s="39">
        <f t="shared" si="33"/>
        <v>47</v>
      </c>
      <c r="Z183" s="39">
        <f t="shared" si="33"/>
        <v>44</v>
      </c>
      <c r="AA183" s="67">
        <f t="shared" si="29"/>
        <v>0.9361702127659575</v>
      </c>
      <c r="AB183" s="320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</row>
    <row r="184" spans="1:83" ht="47.25">
      <c r="A184" s="68" t="s">
        <v>102</v>
      </c>
      <c r="B184" s="37" t="s">
        <v>36</v>
      </c>
      <c r="C184" s="37" t="s">
        <v>4</v>
      </c>
      <c r="D184" s="37" t="s">
        <v>181</v>
      </c>
      <c r="E184" s="37" t="s">
        <v>103</v>
      </c>
      <c r="F184" s="37" t="s">
        <v>103</v>
      </c>
      <c r="G184" s="39"/>
      <c r="H184" s="39"/>
      <c r="I184" s="39"/>
      <c r="J184" s="39"/>
      <c r="K184" s="39"/>
      <c r="L184" s="39"/>
      <c r="M184" s="63"/>
      <c r="N184" s="63"/>
      <c r="O184" s="63"/>
      <c r="P184" s="39"/>
      <c r="Q184" s="39"/>
      <c r="R184" s="39"/>
      <c r="S184" s="39"/>
      <c r="T184" s="38"/>
      <c r="U184" s="38"/>
      <c r="V184" s="38"/>
      <c r="W184" s="40"/>
      <c r="X184" s="39">
        <f t="shared" si="33"/>
        <v>52</v>
      </c>
      <c r="Y184" s="39">
        <f t="shared" si="33"/>
        <v>47</v>
      </c>
      <c r="Z184" s="39">
        <f t="shared" si="33"/>
        <v>44</v>
      </c>
      <c r="AA184" s="67">
        <f t="shared" si="29"/>
        <v>0.9361702127659575</v>
      </c>
      <c r="AB184" s="320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</row>
    <row r="185" spans="1:83" ht="47.25">
      <c r="A185" s="68" t="s">
        <v>106</v>
      </c>
      <c r="B185" s="37" t="s">
        <v>36</v>
      </c>
      <c r="C185" s="37" t="s">
        <v>4</v>
      </c>
      <c r="D185" s="37" t="s">
        <v>181</v>
      </c>
      <c r="E185" s="37" t="s">
        <v>107</v>
      </c>
      <c r="F185" s="37" t="s">
        <v>107</v>
      </c>
      <c r="G185" s="39"/>
      <c r="H185" s="39"/>
      <c r="I185" s="39"/>
      <c r="J185" s="39"/>
      <c r="K185" s="39"/>
      <c r="L185" s="39"/>
      <c r="M185" s="63"/>
      <c r="N185" s="63"/>
      <c r="O185" s="63"/>
      <c r="P185" s="39"/>
      <c r="Q185" s="39"/>
      <c r="R185" s="39"/>
      <c r="S185" s="39"/>
      <c r="T185" s="38"/>
      <c r="U185" s="38"/>
      <c r="V185" s="38"/>
      <c r="W185" s="40"/>
      <c r="X185" s="39">
        <v>52</v>
      </c>
      <c r="Y185" s="39">
        <v>47</v>
      </c>
      <c r="Z185" s="39">
        <v>44</v>
      </c>
      <c r="AA185" s="67">
        <f t="shared" si="29"/>
        <v>0.9361702127659575</v>
      </c>
      <c r="AB185" s="320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</row>
    <row r="186" spans="1:83" s="102" customFormat="1" ht="15.75">
      <c r="A186" s="72" t="s">
        <v>59</v>
      </c>
      <c r="B186" s="73" t="s">
        <v>37</v>
      </c>
      <c r="C186" s="73" t="s">
        <v>43</v>
      </c>
      <c r="D186" s="73" t="s">
        <v>40</v>
      </c>
      <c r="E186" s="74" t="s">
        <v>38</v>
      </c>
      <c r="F186" s="75"/>
      <c r="G186" s="75"/>
      <c r="H186" s="75"/>
      <c r="I186" s="75"/>
      <c r="J186" s="75"/>
      <c r="K186" s="75"/>
      <c r="L186" s="76"/>
      <c r="M186" s="76"/>
      <c r="N186" s="76"/>
      <c r="O186" s="75"/>
      <c r="P186" s="75"/>
      <c r="Q186" s="75"/>
      <c r="R186" s="75"/>
      <c r="S186" s="75"/>
      <c r="T186" s="75"/>
      <c r="U186" s="75"/>
      <c r="V186" s="77"/>
      <c r="W186" s="77"/>
      <c r="X186" s="337">
        <f>X190</f>
        <v>761.52</v>
      </c>
      <c r="Y186" s="75">
        <f>Y190</f>
        <v>767.36</v>
      </c>
      <c r="Z186" s="75">
        <f>Z190</f>
        <v>767.36</v>
      </c>
      <c r="AA186" s="78">
        <f t="shared" si="29"/>
        <v>1</v>
      </c>
      <c r="AB186" s="320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1"/>
      <c r="BZ186" s="101"/>
      <c r="CA186" s="101"/>
      <c r="CB186" s="101"/>
      <c r="CC186" s="101"/>
      <c r="CD186" s="101"/>
      <c r="CE186" s="101"/>
    </row>
    <row r="187" spans="1:83" ht="31.5">
      <c r="A187" s="71" t="s">
        <v>60</v>
      </c>
      <c r="B187" s="79" t="s">
        <v>37</v>
      </c>
      <c r="C187" s="79" t="s">
        <v>39</v>
      </c>
      <c r="D187" s="79" t="s">
        <v>40</v>
      </c>
      <c r="E187" s="37" t="s">
        <v>38</v>
      </c>
      <c r="F187" s="38"/>
      <c r="G187" s="38"/>
      <c r="H187" s="38"/>
      <c r="I187" s="38"/>
      <c r="J187" s="38"/>
      <c r="K187" s="38"/>
      <c r="L187" s="63"/>
      <c r="M187" s="63"/>
      <c r="N187" s="63"/>
      <c r="O187" s="38"/>
      <c r="P187" s="38"/>
      <c r="Q187" s="38"/>
      <c r="R187" s="38"/>
      <c r="S187" s="38"/>
      <c r="T187" s="38"/>
      <c r="U187" s="38"/>
      <c r="V187" s="40"/>
      <c r="W187" s="64"/>
      <c r="X187" s="38">
        <f>X190</f>
        <v>761.52</v>
      </c>
      <c r="Y187" s="65">
        <f>Y190</f>
        <v>767.36</v>
      </c>
      <c r="Z187" s="65">
        <f>Z190</f>
        <v>767.36</v>
      </c>
      <c r="AA187" s="67">
        <f aca="true" t="shared" si="34" ref="AA187:AA218">Z187/Y187</f>
        <v>1</v>
      </c>
      <c r="AB187" s="320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</row>
    <row r="188" spans="1:83" ht="31.5">
      <c r="A188" s="71" t="s">
        <v>143</v>
      </c>
      <c r="B188" s="79" t="s">
        <v>37</v>
      </c>
      <c r="C188" s="79" t="s">
        <v>39</v>
      </c>
      <c r="D188" s="79" t="s">
        <v>144</v>
      </c>
      <c r="E188" s="37" t="s">
        <v>38</v>
      </c>
      <c r="F188" s="38"/>
      <c r="G188" s="38"/>
      <c r="H188" s="38"/>
      <c r="I188" s="38"/>
      <c r="J188" s="38"/>
      <c r="K188" s="38"/>
      <c r="L188" s="63"/>
      <c r="M188" s="63"/>
      <c r="N188" s="63"/>
      <c r="O188" s="38"/>
      <c r="P188" s="38"/>
      <c r="Q188" s="38"/>
      <c r="R188" s="38"/>
      <c r="S188" s="38"/>
      <c r="T188" s="38"/>
      <c r="U188" s="38"/>
      <c r="V188" s="40"/>
      <c r="W188" s="64"/>
      <c r="X188" s="38">
        <f>X190</f>
        <v>761.52</v>
      </c>
      <c r="Y188" s="65">
        <f>Y190</f>
        <v>767.36</v>
      </c>
      <c r="Z188" s="65">
        <f>Z190</f>
        <v>767.36</v>
      </c>
      <c r="AA188" s="67">
        <f t="shared" si="34"/>
        <v>1</v>
      </c>
      <c r="AB188" s="320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</row>
    <row r="189" spans="1:83" ht="47.25">
      <c r="A189" s="71" t="s">
        <v>182</v>
      </c>
      <c r="B189" s="79" t="s">
        <v>37</v>
      </c>
      <c r="C189" s="79" t="s">
        <v>39</v>
      </c>
      <c r="D189" s="79" t="s">
        <v>183</v>
      </c>
      <c r="E189" s="37" t="s">
        <v>38</v>
      </c>
      <c r="F189" s="38"/>
      <c r="G189" s="38"/>
      <c r="H189" s="38"/>
      <c r="I189" s="38"/>
      <c r="J189" s="38"/>
      <c r="K189" s="38"/>
      <c r="L189" s="63"/>
      <c r="M189" s="63"/>
      <c r="N189" s="63"/>
      <c r="O189" s="38"/>
      <c r="P189" s="38"/>
      <c r="Q189" s="38"/>
      <c r="R189" s="38"/>
      <c r="S189" s="38"/>
      <c r="T189" s="38"/>
      <c r="U189" s="38"/>
      <c r="V189" s="40"/>
      <c r="W189" s="64"/>
      <c r="X189" s="38">
        <f>X190</f>
        <v>761.52</v>
      </c>
      <c r="Y189" s="65">
        <f>Y190</f>
        <v>767.36</v>
      </c>
      <c r="Z189" s="65">
        <f>Z190</f>
        <v>767.36</v>
      </c>
      <c r="AA189" s="67">
        <f t="shared" si="34"/>
        <v>1</v>
      </c>
      <c r="AB189" s="320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</row>
    <row r="190" spans="1:83" ht="31.5">
      <c r="A190" s="71" t="s">
        <v>184</v>
      </c>
      <c r="B190" s="79" t="s">
        <v>37</v>
      </c>
      <c r="C190" s="79" t="s">
        <v>39</v>
      </c>
      <c r="D190" s="79" t="s">
        <v>183</v>
      </c>
      <c r="E190" s="37" t="s">
        <v>185</v>
      </c>
      <c r="F190" s="38"/>
      <c r="G190" s="38"/>
      <c r="H190" s="38"/>
      <c r="I190" s="38"/>
      <c r="J190" s="38"/>
      <c r="K190" s="38"/>
      <c r="L190" s="63"/>
      <c r="M190" s="63"/>
      <c r="N190" s="63"/>
      <c r="O190" s="38"/>
      <c r="P190" s="38"/>
      <c r="Q190" s="38"/>
      <c r="R190" s="38"/>
      <c r="S190" s="38"/>
      <c r="T190" s="38"/>
      <c r="U190" s="38"/>
      <c r="V190" s="40"/>
      <c r="W190" s="64"/>
      <c r="X190" s="38">
        <v>761.52</v>
      </c>
      <c r="Y190" s="65">
        <v>767.36</v>
      </c>
      <c r="Z190" s="65">
        <v>767.36</v>
      </c>
      <c r="AA190" s="67">
        <f t="shared" si="34"/>
        <v>1</v>
      </c>
      <c r="AB190" s="320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</row>
    <row r="191" spans="1:83" s="102" customFormat="1" ht="31.5">
      <c r="A191" s="41" t="s">
        <v>67</v>
      </c>
      <c r="B191" s="73" t="s">
        <v>39</v>
      </c>
      <c r="C191" s="73" t="s">
        <v>43</v>
      </c>
      <c r="D191" s="73" t="s">
        <v>40</v>
      </c>
      <c r="E191" s="74" t="s">
        <v>38</v>
      </c>
      <c r="F191" s="44"/>
      <c r="G191" s="44"/>
      <c r="H191" s="44"/>
      <c r="I191" s="44"/>
      <c r="J191" s="44"/>
      <c r="K191" s="44"/>
      <c r="L191" s="76"/>
      <c r="M191" s="76"/>
      <c r="N191" s="76"/>
      <c r="O191" s="44"/>
      <c r="P191" s="44"/>
      <c r="Q191" s="44"/>
      <c r="R191" s="44"/>
      <c r="S191" s="44"/>
      <c r="T191" s="44"/>
      <c r="U191" s="44"/>
      <c r="V191" s="45"/>
      <c r="W191" s="77"/>
      <c r="X191" s="337">
        <f>X192</f>
        <v>0</v>
      </c>
      <c r="Y191" s="75">
        <f>Y192</f>
        <v>2832.06</v>
      </c>
      <c r="Z191" s="75">
        <f>Z192</f>
        <v>2832.06</v>
      </c>
      <c r="AA191" s="80">
        <f t="shared" si="34"/>
        <v>1</v>
      </c>
      <c r="AB191" s="320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  <c r="BI191" s="101"/>
      <c r="BJ191" s="101"/>
      <c r="BK191" s="101"/>
      <c r="BL191" s="101"/>
      <c r="BM191" s="101"/>
      <c r="BN191" s="101"/>
      <c r="BO191" s="101"/>
      <c r="BP191" s="101"/>
      <c r="BQ191" s="101"/>
      <c r="BR191" s="101"/>
      <c r="BS191" s="101"/>
      <c r="BT191" s="101"/>
      <c r="BU191" s="101"/>
      <c r="BV191" s="101"/>
      <c r="BW191" s="101"/>
      <c r="BX191" s="101"/>
      <c r="BY191" s="101"/>
      <c r="BZ191" s="101"/>
      <c r="CA191" s="101"/>
      <c r="CB191" s="101"/>
      <c r="CC191" s="101"/>
      <c r="CD191" s="101"/>
      <c r="CE191" s="101"/>
    </row>
    <row r="192" spans="1:83" ht="63">
      <c r="A192" s="36" t="s">
        <v>68</v>
      </c>
      <c r="B192" s="79" t="s">
        <v>39</v>
      </c>
      <c r="C192" s="79" t="s">
        <v>46</v>
      </c>
      <c r="D192" s="79" t="s">
        <v>40</v>
      </c>
      <c r="E192" s="37" t="s">
        <v>38</v>
      </c>
      <c r="F192" s="38"/>
      <c r="G192" s="38"/>
      <c r="H192" s="38"/>
      <c r="I192" s="38"/>
      <c r="J192" s="38"/>
      <c r="K192" s="38"/>
      <c r="L192" s="63"/>
      <c r="M192" s="63"/>
      <c r="N192" s="63"/>
      <c r="O192" s="38"/>
      <c r="P192" s="38"/>
      <c r="Q192" s="38"/>
      <c r="R192" s="38"/>
      <c r="S192" s="38"/>
      <c r="T192" s="38"/>
      <c r="U192" s="38"/>
      <c r="V192" s="40"/>
      <c r="W192" s="64"/>
      <c r="X192" s="38">
        <f>X193+X198</f>
        <v>0</v>
      </c>
      <c r="Y192" s="65">
        <f>Y193+Y198</f>
        <v>2832.06</v>
      </c>
      <c r="Z192" s="65">
        <f>Z193+Z198</f>
        <v>2832.06</v>
      </c>
      <c r="AA192" s="67">
        <f t="shared" si="34"/>
        <v>1</v>
      </c>
      <c r="AB192" s="320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</row>
    <row r="193" spans="1:83" ht="78.75">
      <c r="A193" s="36" t="s">
        <v>186</v>
      </c>
      <c r="B193" s="79" t="s">
        <v>39</v>
      </c>
      <c r="C193" s="79" t="s">
        <v>46</v>
      </c>
      <c r="D193" s="79" t="s">
        <v>187</v>
      </c>
      <c r="E193" s="37" t="s">
        <v>38</v>
      </c>
      <c r="F193" s="38"/>
      <c r="G193" s="38"/>
      <c r="H193" s="38"/>
      <c r="I193" s="38"/>
      <c r="J193" s="38"/>
      <c r="K193" s="38"/>
      <c r="L193" s="39"/>
      <c r="M193" s="39"/>
      <c r="N193" s="39"/>
      <c r="O193" s="38"/>
      <c r="P193" s="38"/>
      <c r="Q193" s="38"/>
      <c r="R193" s="38"/>
      <c r="S193" s="38"/>
      <c r="T193" s="38"/>
      <c r="U193" s="38"/>
      <c r="V193" s="40"/>
      <c r="W193" s="65">
        <f aca="true" t="shared" si="35" ref="W193:Z195">W194</f>
        <v>5174.8</v>
      </c>
      <c r="X193" s="38">
        <f t="shared" si="35"/>
        <v>0</v>
      </c>
      <c r="Y193" s="65">
        <f t="shared" si="35"/>
        <v>2587.4</v>
      </c>
      <c r="Z193" s="65">
        <f t="shared" si="35"/>
        <v>2587.4</v>
      </c>
      <c r="AA193" s="67">
        <f t="shared" si="34"/>
        <v>1</v>
      </c>
      <c r="AB193" s="320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</row>
    <row r="194" spans="1:83" ht="47.25">
      <c r="A194" s="332" t="s">
        <v>100</v>
      </c>
      <c r="B194" s="79" t="s">
        <v>39</v>
      </c>
      <c r="C194" s="79" t="s">
        <v>46</v>
      </c>
      <c r="D194" s="79" t="s">
        <v>187</v>
      </c>
      <c r="E194" s="37" t="s">
        <v>101</v>
      </c>
      <c r="F194" s="38"/>
      <c r="G194" s="38"/>
      <c r="H194" s="38"/>
      <c r="I194" s="38"/>
      <c r="J194" s="38"/>
      <c r="K194" s="38"/>
      <c r="L194" s="39"/>
      <c r="M194" s="39"/>
      <c r="N194" s="39"/>
      <c r="O194" s="38"/>
      <c r="P194" s="38"/>
      <c r="Q194" s="38"/>
      <c r="R194" s="38"/>
      <c r="S194" s="38"/>
      <c r="T194" s="38"/>
      <c r="U194" s="38"/>
      <c r="V194" s="40"/>
      <c r="W194" s="65">
        <f t="shared" si="35"/>
        <v>5174.8</v>
      </c>
      <c r="X194" s="38">
        <f t="shared" si="35"/>
        <v>0</v>
      </c>
      <c r="Y194" s="65">
        <f t="shared" si="35"/>
        <v>2587.4</v>
      </c>
      <c r="Z194" s="65">
        <f t="shared" si="35"/>
        <v>2587.4</v>
      </c>
      <c r="AA194" s="67">
        <f t="shared" si="34"/>
        <v>1</v>
      </c>
      <c r="AB194" s="320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</row>
    <row r="195" spans="1:83" ht="47.25">
      <c r="A195" s="332" t="s">
        <v>102</v>
      </c>
      <c r="B195" s="79" t="s">
        <v>39</v>
      </c>
      <c r="C195" s="79" t="s">
        <v>46</v>
      </c>
      <c r="D195" s="79" t="s">
        <v>187</v>
      </c>
      <c r="E195" s="37" t="s">
        <v>103</v>
      </c>
      <c r="F195" s="38"/>
      <c r="G195" s="38"/>
      <c r="H195" s="38"/>
      <c r="I195" s="38"/>
      <c r="J195" s="38"/>
      <c r="K195" s="38"/>
      <c r="L195" s="39"/>
      <c r="M195" s="39"/>
      <c r="N195" s="39"/>
      <c r="O195" s="38"/>
      <c r="P195" s="38"/>
      <c r="Q195" s="38"/>
      <c r="R195" s="38"/>
      <c r="S195" s="38"/>
      <c r="T195" s="38"/>
      <c r="U195" s="38"/>
      <c r="V195" s="40"/>
      <c r="W195" s="65">
        <f t="shared" si="35"/>
        <v>5174.8</v>
      </c>
      <c r="X195" s="38">
        <f t="shared" si="35"/>
        <v>0</v>
      </c>
      <c r="Y195" s="65">
        <f t="shared" si="35"/>
        <v>2587.4</v>
      </c>
      <c r="Z195" s="65">
        <f t="shared" si="35"/>
        <v>2587.4</v>
      </c>
      <c r="AA195" s="67">
        <f t="shared" si="34"/>
        <v>1</v>
      </c>
      <c r="AB195" s="320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</row>
    <row r="196" spans="1:83" ht="47.25">
      <c r="A196" s="36" t="s">
        <v>106</v>
      </c>
      <c r="B196" s="79" t="s">
        <v>39</v>
      </c>
      <c r="C196" s="79" t="s">
        <v>46</v>
      </c>
      <c r="D196" s="79" t="s">
        <v>187</v>
      </c>
      <c r="E196" s="37" t="s">
        <v>107</v>
      </c>
      <c r="F196" s="38"/>
      <c r="G196" s="38"/>
      <c r="H196" s="38"/>
      <c r="I196" s="38"/>
      <c r="J196" s="38"/>
      <c r="K196" s="38"/>
      <c r="L196" s="39"/>
      <c r="M196" s="39"/>
      <c r="N196" s="39"/>
      <c r="O196" s="38"/>
      <c r="P196" s="38"/>
      <c r="Q196" s="38"/>
      <c r="R196" s="38"/>
      <c r="S196" s="38"/>
      <c r="T196" s="38"/>
      <c r="U196" s="38"/>
      <c r="V196" s="40"/>
      <c r="W196" s="65">
        <f>Y196+Z196</f>
        <v>5174.8</v>
      </c>
      <c r="X196" s="38"/>
      <c r="Y196" s="65">
        <v>2587.4</v>
      </c>
      <c r="Z196" s="65">
        <v>2587.4</v>
      </c>
      <c r="AA196" s="67">
        <f t="shared" si="34"/>
        <v>1</v>
      </c>
      <c r="AB196" s="320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3"/>
    </row>
    <row r="197" spans="1:83" ht="78.75">
      <c r="A197" s="36" t="s">
        <v>188</v>
      </c>
      <c r="B197" s="79" t="s">
        <v>39</v>
      </c>
      <c r="C197" s="79" t="s">
        <v>46</v>
      </c>
      <c r="D197" s="79" t="s">
        <v>189</v>
      </c>
      <c r="E197" s="37" t="s">
        <v>38</v>
      </c>
      <c r="F197" s="38"/>
      <c r="G197" s="38"/>
      <c r="H197" s="38"/>
      <c r="I197" s="38"/>
      <c r="J197" s="38"/>
      <c r="K197" s="38"/>
      <c r="L197" s="63"/>
      <c r="M197" s="63"/>
      <c r="N197" s="63"/>
      <c r="O197" s="38"/>
      <c r="P197" s="38"/>
      <c r="Q197" s="38"/>
      <c r="R197" s="38"/>
      <c r="S197" s="38"/>
      <c r="T197" s="38"/>
      <c r="U197" s="38"/>
      <c r="V197" s="40"/>
      <c r="W197" s="64"/>
      <c r="X197" s="38">
        <f aca="true" t="shared" si="36" ref="X197:Z199">X198</f>
        <v>0</v>
      </c>
      <c r="Y197" s="65">
        <f t="shared" si="36"/>
        <v>244.66</v>
      </c>
      <c r="Z197" s="65">
        <f t="shared" si="36"/>
        <v>244.66</v>
      </c>
      <c r="AA197" s="67">
        <f t="shared" si="34"/>
        <v>1</v>
      </c>
      <c r="AB197" s="320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</row>
    <row r="198" spans="1:83" ht="47.25">
      <c r="A198" s="332" t="s">
        <v>100</v>
      </c>
      <c r="B198" s="79" t="s">
        <v>39</v>
      </c>
      <c r="C198" s="79" t="s">
        <v>46</v>
      </c>
      <c r="D198" s="79" t="s">
        <v>189</v>
      </c>
      <c r="E198" s="37" t="s">
        <v>101</v>
      </c>
      <c r="F198" s="38"/>
      <c r="G198" s="38"/>
      <c r="H198" s="38"/>
      <c r="I198" s="38"/>
      <c r="J198" s="38"/>
      <c r="K198" s="38"/>
      <c r="L198" s="63"/>
      <c r="M198" s="63"/>
      <c r="N198" s="63"/>
      <c r="O198" s="38"/>
      <c r="P198" s="38"/>
      <c r="Q198" s="38"/>
      <c r="R198" s="38"/>
      <c r="S198" s="38"/>
      <c r="T198" s="38"/>
      <c r="U198" s="38"/>
      <c r="V198" s="40"/>
      <c r="W198" s="64"/>
      <c r="X198" s="38">
        <f t="shared" si="36"/>
        <v>0</v>
      </c>
      <c r="Y198" s="65">
        <f t="shared" si="36"/>
        <v>244.66</v>
      </c>
      <c r="Z198" s="65">
        <f t="shared" si="36"/>
        <v>244.66</v>
      </c>
      <c r="AA198" s="67">
        <f t="shared" si="34"/>
        <v>1</v>
      </c>
      <c r="AB198" s="320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</row>
    <row r="199" spans="1:83" ht="47.25">
      <c r="A199" s="332" t="s">
        <v>102</v>
      </c>
      <c r="B199" s="79" t="s">
        <v>39</v>
      </c>
      <c r="C199" s="79" t="s">
        <v>46</v>
      </c>
      <c r="D199" s="79" t="s">
        <v>189</v>
      </c>
      <c r="E199" s="37" t="s">
        <v>103</v>
      </c>
      <c r="F199" s="38"/>
      <c r="G199" s="38"/>
      <c r="H199" s="38"/>
      <c r="I199" s="38"/>
      <c r="J199" s="38"/>
      <c r="K199" s="38"/>
      <c r="L199" s="63"/>
      <c r="M199" s="63"/>
      <c r="N199" s="63"/>
      <c r="O199" s="38"/>
      <c r="P199" s="38"/>
      <c r="Q199" s="38"/>
      <c r="R199" s="38"/>
      <c r="S199" s="38"/>
      <c r="T199" s="38"/>
      <c r="U199" s="38"/>
      <c r="V199" s="40"/>
      <c r="W199" s="64"/>
      <c r="X199" s="38">
        <f t="shared" si="36"/>
        <v>0</v>
      </c>
      <c r="Y199" s="65">
        <f t="shared" si="36"/>
        <v>244.66</v>
      </c>
      <c r="Z199" s="65">
        <f t="shared" si="36"/>
        <v>244.66</v>
      </c>
      <c r="AA199" s="67">
        <f t="shared" si="34"/>
        <v>1</v>
      </c>
      <c r="AB199" s="320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3"/>
    </row>
    <row r="200" spans="1:83" ht="47.25">
      <c r="A200" s="332" t="s">
        <v>106</v>
      </c>
      <c r="B200" s="79" t="s">
        <v>39</v>
      </c>
      <c r="C200" s="79" t="s">
        <v>46</v>
      </c>
      <c r="D200" s="79" t="s">
        <v>189</v>
      </c>
      <c r="E200" s="37" t="s">
        <v>107</v>
      </c>
      <c r="F200" s="38"/>
      <c r="G200" s="38"/>
      <c r="H200" s="38"/>
      <c r="I200" s="38"/>
      <c r="J200" s="38"/>
      <c r="K200" s="38"/>
      <c r="L200" s="63"/>
      <c r="M200" s="63"/>
      <c r="N200" s="63"/>
      <c r="O200" s="38"/>
      <c r="P200" s="38"/>
      <c r="Q200" s="38"/>
      <c r="R200" s="38"/>
      <c r="S200" s="38"/>
      <c r="T200" s="38"/>
      <c r="U200" s="38"/>
      <c r="V200" s="40"/>
      <c r="W200" s="64"/>
      <c r="X200" s="38"/>
      <c r="Y200" s="65">
        <v>244.66</v>
      </c>
      <c r="Z200" s="65">
        <v>244.66</v>
      </c>
      <c r="AA200" s="67">
        <f t="shared" si="34"/>
        <v>1</v>
      </c>
      <c r="AB200" s="320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3"/>
      <c r="BO200" s="103"/>
      <c r="BP200" s="103"/>
      <c r="BQ200" s="103"/>
      <c r="BR200" s="103"/>
      <c r="BS200" s="103"/>
      <c r="BT200" s="103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3"/>
    </row>
    <row r="201" spans="1:83" s="102" customFormat="1" ht="15.75">
      <c r="A201" s="72" t="s">
        <v>22</v>
      </c>
      <c r="B201" s="74" t="s">
        <v>41</v>
      </c>
      <c r="C201" s="74" t="s">
        <v>43</v>
      </c>
      <c r="D201" s="74" t="s">
        <v>40</v>
      </c>
      <c r="E201" s="74" t="s">
        <v>38</v>
      </c>
      <c r="F201" s="76">
        <f aca="true" t="shared" si="37" ref="F201:K201">F206</f>
        <v>486</v>
      </c>
      <c r="G201" s="76">
        <f t="shared" si="37"/>
        <v>400</v>
      </c>
      <c r="H201" s="76">
        <f t="shared" si="37"/>
        <v>86</v>
      </c>
      <c r="I201" s="76">
        <f t="shared" si="37"/>
        <v>0</v>
      </c>
      <c r="J201" s="76">
        <f t="shared" si="37"/>
        <v>0</v>
      </c>
      <c r="K201" s="76">
        <f t="shared" si="37"/>
        <v>0</v>
      </c>
      <c r="L201" s="76">
        <v>486</v>
      </c>
      <c r="M201" s="76">
        <v>400</v>
      </c>
      <c r="N201" s="76">
        <v>86</v>
      </c>
      <c r="O201" s="76">
        <f aca="true" t="shared" si="38" ref="O201:W201">O206</f>
        <v>0</v>
      </c>
      <c r="P201" s="76">
        <f t="shared" si="38"/>
        <v>0</v>
      </c>
      <c r="Q201" s="76">
        <f t="shared" si="38"/>
        <v>0</v>
      </c>
      <c r="R201" s="76">
        <f t="shared" si="38"/>
        <v>0</v>
      </c>
      <c r="S201" s="76">
        <f t="shared" si="38"/>
        <v>0</v>
      </c>
      <c r="T201" s="76">
        <f t="shared" si="38"/>
        <v>0</v>
      </c>
      <c r="U201" s="76">
        <f t="shared" si="38"/>
        <v>0</v>
      </c>
      <c r="V201" s="76">
        <f t="shared" si="38"/>
        <v>0</v>
      </c>
      <c r="W201" s="76">
        <f t="shared" si="38"/>
        <v>0</v>
      </c>
      <c r="X201" s="338">
        <f>X206+X202</f>
        <v>1371</v>
      </c>
      <c r="Y201" s="338">
        <f>Y206+Y202</f>
        <v>40288.22</v>
      </c>
      <c r="Z201" s="338">
        <f>Z206+Z202</f>
        <v>40288.22</v>
      </c>
      <c r="AA201" s="78">
        <f t="shared" si="34"/>
        <v>1</v>
      </c>
      <c r="AB201" s="320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01"/>
      <c r="BI201" s="101"/>
      <c r="BJ201" s="101"/>
      <c r="BK201" s="101"/>
      <c r="BL201" s="101"/>
      <c r="BM201" s="101"/>
      <c r="BN201" s="101"/>
      <c r="BO201" s="101"/>
      <c r="BP201" s="101"/>
      <c r="BQ201" s="101"/>
      <c r="BR201" s="101"/>
      <c r="BS201" s="101"/>
      <c r="BT201" s="101"/>
      <c r="BU201" s="101"/>
      <c r="BV201" s="101"/>
      <c r="BW201" s="101"/>
      <c r="BX201" s="101"/>
      <c r="BY201" s="101"/>
      <c r="BZ201" s="101"/>
      <c r="CA201" s="101"/>
      <c r="CB201" s="101"/>
      <c r="CC201" s="101"/>
      <c r="CD201" s="101"/>
      <c r="CE201" s="101"/>
    </row>
    <row r="202" spans="1:83" ht="15.75">
      <c r="A202" s="339" t="s">
        <v>64</v>
      </c>
      <c r="B202" s="37" t="s">
        <v>41</v>
      </c>
      <c r="C202" s="37" t="s">
        <v>47</v>
      </c>
      <c r="D202" s="322" t="s">
        <v>40</v>
      </c>
      <c r="E202" s="322" t="s">
        <v>38</v>
      </c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39">
        <f>X204</f>
        <v>0</v>
      </c>
      <c r="Y202" s="39">
        <f>Y204</f>
        <v>500</v>
      </c>
      <c r="Z202" s="39">
        <f>Z204</f>
        <v>500</v>
      </c>
      <c r="AA202" s="67">
        <f t="shared" si="34"/>
        <v>1</v>
      </c>
      <c r="AB202" s="320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3"/>
    </row>
    <row r="203" spans="1:83" ht="15.75">
      <c r="A203" s="68" t="s">
        <v>172</v>
      </c>
      <c r="B203" s="37" t="s">
        <v>41</v>
      </c>
      <c r="C203" s="37" t="s">
        <v>47</v>
      </c>
      <c r="D203" s="322" t="s">
        <v>173</v>
      </c>
      <c r="E203" s="322" t="s">
        <v>38</v>
      </c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39">
        <f aca="true" t="shared" si="39" ref="X203:Z204">X204</f>
        <v>0</v>
      </c>
      <c r="Y203" s="39">
        <f t="shared" si="39"/>
        <v>500</v>
      </c>
      <c r="Z203" s="39">
        <f t="shared" si="39"/>
        <v>500</v>
      </c>
      <c r="AA203" s="67">
        <f t="shared" si="34"/>
        <v>1</v>
      </c>
      <c r="AB203" s="320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03"/>
      <c r="CE203" s="103"/>
    </row>
    <row r="204" spans="1:83" ht="94.5">
      <c r="A204" s="340" t="s">
        <v>190</v>
      </c>
      <c r="B204" s="37" t="s">
        <v>41</v>
      </c>
      <c r="C204" s="37" t="s">
        <v>47</v>
      </c>
      <c r="D204" s="37" t="s">
        <v>191</v>
      </c>
      <c r="E204" s="37" t="s">
        <v>38</v>
      </c>
      <c r="F204" s="37" t="s">
        <v>191</v>
      </c>
      <c r="G204" s="37" t="s">
        <v>38</v>
      </c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39">
        <f t="shared" si="39"/>
        <v>0</v>
      </c>
      <c r="Y204" s="39">
        <f t="shared" si="39"/>
        <v>500</v>
      </c>
      <c r="Z204" s="39">
        <f t="shared" si="39"/>
        <v>500</v>
      </c>
      <c r="AA204" s="67">
        <f t="shared" si="34"/>
        <v>1</v>
      </c>
      <c r="AB204" s="320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3"/>
      <c r="BO204" s="103"/>
      <c r="BP204" s="103"/>
      <c r="BQ204" s="103"/>
      <c r="BR204" s="103"/>
      <c r="BS204" s="103"/>
      <c r="BT204" s="103"/>
      <c r="BU204" s="103"/>
      <c r="BV204" s="103"/>
      <c r="BW204" s="103"/>
      <c r="BX204" s="103"/>
      <c r="BY204" s="103"/>
      <c r="BZ204" s="103"/>
      <c r="CA204" s="103"/>
      <c r="CB204" s="103"/>
      <c r="CC204" s="103"/>
      <c r="CD204" s="103"/>
      <c r="CE204" s="103"/>
    </row>
    <row r="205" spans="1:83" ht="78.75">
      <c r="A205" s="36" t="s">
        <v>192</v>
      </c>
      <c r="B205" s="37" t="s">
        <v>41</v>
      </c>
      <c r="C205" s="37" t="s">
        <v>47</v>
      </c>
      <c r="D205" s="37" t="s">
        <v>191</v>
      </c>
      <c r="E205" s="37" t="s">
        <v>193</v>
      </c>
      <c r="F205" s="37" t="s">
        <v>191</v>
      </c>
      <c r="G205" s="37" t="s">
        <v>193</v>
      </c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39"/>
      <c r="Y205" s="39">
        <v>500</v>
      </c>
      <c r="Z205" s="39">
        <v>500</v>
      </c>
      <c r="AA205" s="67">
        <f t="shared" si="34"/>
        <v>1</v>
      </c>
      <c r="AB205" s="320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3"/>
      <c r="BO205" s="103"/>
      <c r="BP205" s="103"/>
      <c r="BQ205" s="103"/>
      <c r="BR205" s="103"/>
      <c r="BS205" s="103"/>
      <c r="BT205" s="103"/>
      <c r="BU205" s="103"/>
      <c r="BV205" s="103"/>
      <c r="BW205" s="103"/>
      <c r="BX205" s="103"/>
      <c r="BY205" s="103"/>
      <c r="BZ205" s="103"/>
      <c r="CA205" s="103"/>
      <c r="CB205" s="103"/>
      <c r="CC205" s="103"/>
      <c r="CD205" s="103"/>
      <c r="CE205" s="103"/>
    </row>
    <row r="206" spans="1:83" ht="31.5">
      <c r="A206" s="324" t="s">
        <v>23</v>
      </c>
      <c r="B206" s="322" t="s">
        <v>41</v>
      </c>
      <c r="C206" s="322">
        <v>12</v>
      </c>
      <c r="D206" s="322" t="s">
        <v>40</v>
      </c>
      <c r="E206" s="322" t="s">
        <v>38</v>
      </c>
      <c r="F206" s="62">
        <v>486</v>
      </c>
      <c r="G206" s="62">
        <v>400</v>
      </c>
      <c r="H206" s="62">
        <v>86</v>
      </c>
      <c r="I206" s="62"/>
      <c r="J206" s="62"/>
      <c r="K206" s="62"/>
      <c r="L206" s="63">
        <v>486</v>
      </c>
      <c r="M206" s="63">
        <v>400</v>
      </c>
      <c r="N206" s="63">
        <v>86</v>
      </c>
      <c r="O206" s="62"/>
      <c r="P206" s="62"/>
      <c r="Q206" s="62"/>
      <c r="R206" s="62"/>
      <c r="S206" s="62"/>
      <c r="T206" s="62"/>
      <c r="U206" s="62"/>
      <c r="V206" s="62"/>
      <c r="W206" s="62"/>
      <c r="X206" s="62">
        <f>X207+X212+X214+X218+X221+X223</f>
        <v>1371</v>
      </c>
      <c r="Y206" s="62">
        <f>Y207+Y212+Y223+Y214+Y221+AB224+Y218</f>
        <v>39788.22</v>
      </c>
      <c r="Z206" s="62">
        <f>Z207+Z223+Z214+Z221+Z212+Z218</f>
        <v>39788.22</v>
      </c>
      <c r="AA206" s="325">
        <f t="shared" si="34"/>
        <v>1</v>
      </c>
      <c r="AB206" s="320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3"/>
      <c r="BO206" s="103"/>
      <c r="BP206" s="103"/>
      <c r="BQ206" s="103"/>
      <c r="BR206" s="103"/>
      <c r="BS206" s="103"/>
      <c r="BT206" s="103"/>
      <c r="BU206" s="103"/>
      <c r="BV206" s="103"/>
      <c r="BW206" s="103"/>
      <c r="BX206" s="103"/>
      <c r="BY206" s="103"/>
      <c r="BZ206" s="103"/>
      <c r="CA206" s="103"/>
      <c r="CB206" s="103"/>
      <c r="CC206" s="103"/>
      <c r="CD206" s="103"/>
      <c r="CE206" s="103"/>
    </row>
    <row r="207" spans="1:83" ht="47.25">
      <c r="A207" s="71" t="s">
        <v>194</v>
      </c>
      <c r="B207" s="37" t="s">
        <v>41</v>
      </c>
      <c r="C207" s="37" t="s">
        <v>50</v>
      </c>
      <c r="D207" s="37" t="s">
        <v>195</v>
      </c>
      <c r="E207" s="37" t="s">
        <v>38</v>
      </c>
      <c r="F207" s="38"/>
      <c r="G207" s="38"/>
      <c r="H207" s="38"/>
      <c r="I207" s="38"/>
      <c r="J207" s="38"/>
      <c r="K207" s="38"/>
      <c r="L207" s="63"/>
      <c r="M207" s="63"/>
      <c r="N207" s="63"/>
      <c r="O207" s="38"/>
      <c r="P207" s="38"/>
      <c r="Q207" s="38"/>
      <c r="R207" s="38" t="e">
        <f>#REF!</f>
        <v>#REF!</v>
      </c>
      <c r="S207" s="38" t="e">
        <f>#REF!</f>
        <v>#REF!</v>
      </c>
      <c r="T207" s="38" t="e">
        <f>#REF!</f>
        <v>#REF!</v>
      </c>
      <c r="U207" s="38" t="e">
        <f>#REF!</f>
        <v>#REF!</v>
      </c>
      <c r="V207" s="38" t="e">
        <f>#REF!</f>
        <v>#REF!</v>
      </c>
      <c r="W207" s="38" t="e">
        <f>#REF!</f>
        <v>#REF!</v>
      </c>
      <c r="X207" s="38">
        <f aca="true" t="shared" si="40" ref="X207:Z210">X208</f>
        <v>100</v>
      </c>
      <c r="Y207" s="38">
        <f t="shared" si="40"/>
        <v>341</v>
      </c>
      <c r="Z207" s="38">
        <f t="shared" si="40"/>
        <v>341</v>
      </c>
      <c r="AA207" s="67">
        <f t="shared" si="34"/>
        <v>1</v>
      </c>
      <c r="AB207" s="320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103"/>
      <c r="BR207" s="103"/>
      <c r="BS207" s="103"/>
      <c r="BT207" s="103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3"/>
    </row>
    <row r="208" spans="1:83" ht="31.5">
      <c r="A208" s="71" t="s">
        <v>196</v>
      </c>
      <c r="B208" s="37" t="s">
        <v>41</v>
      </c>
      <c r="C208" s="37" t="s">
        <v>50</v>
      </c>
      <c r="D208" s="37" t="s">
        <v>197</v>
      </c>
      <c r="E208" s="37" t="s">
        <v>38</v>
      </c>
      <c r="F208" s="38"/>
      <c r="G208" s="38"/>
      <c r="H208" s="38"/>
      <c r="I208" s="38"/>
      <c r="J208" s="38"/>
      <c r="K208" s="38"/>
      <c r="L208" s="63"/>
      <c r="M208" s="63"/>
      <c r="N208" s="63"/>
      <c r="O208" s="38"/>
      <c r="P208" s="38"/>
      <c r="Q208" s="38"/>
      <c r="R208" s="38" t="e">
        <f>#REF!</f>
        <v>#REF!</v>
      </c>
      <c r="S208" s="38" t="e">
        <f>#REF!</f>
        <v>#REF!</v>
      </c>
      <c r="T208" s="38" t="e">
        <f>#REF!</f>
        <v>#REF!</v>
      </c>
      <c r="U208" s="38" t="e">
        <f>#REF!</f>
        <v>#REF!</v>
      </c>
      <c r="V208" s="38" t="e">
        <f>#REF!</f>
        <v>#REF!</v>
      </c>
      <c r="W208" s="38" t="e">
        <f>#REF!</f>
        <v>#REF!</v>
      </c>
      <c r="X208" s="38">
        <f t="shared" si="40"/>
        <v>100</v>
      </c>
      <c r="Y208" s="38">
        <f t="shared" si="40"/>
        <v>341</v>
      </c>
      <c r="Z208" s="38">
        <f t="shared" si="40"/>
        <v>341</v>
      </c>
      <c r="AA208" s="67">
        <f t="shared" si="34"/>
        <v>1</v>
      </c>
      <c r="AB208" s="320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</row>
    <row r="209" spans="1:83" ht="47.25">
      <c r="A209" s="68" t="s">
        <v>100</v>
      </c>
      <c r="B209" s="37" t="s">
        <v>41</v>
      </c>
      <c r="C209" s="37" t="s">
        <v>50</v>
      </c>
      <c r="D209" s="37" t="s">
        <v>197</v>
      </c>
      <c r="E209" s="37" t="s">
        <v>101</v>
      </c>
      <c r="F209" s="37" t="s">
        <v>101</v>
      </c>
      <c r="G209" s="39"/>
      <c r="H209" s="39"/>
      <c r="I209" s="39"/>
      <c r="J209" s="39"/>
      <c r="K209" s="39"/>
      <c r="L209" s="39"/>
      <c r="M209" s="63"/>
      <c r="N209" s="63"/>
      <c r="O209" s="63"/>
      <c r="P209" s="39"/>
      <c r="Q209" s="39"/>
      <c r="R209" s="39"/>
      <c r="S209" s="39"/>
      <c r="T209" s="38"/>
      <c r="U209" s="38"/>
      <c r="V209" s="38"/>
      <c r="W209" s="40"/>
      <c r="X209" s="39">
        <f t="shared" si="40"/>
        <v>100</v>
      </c>
      <c r="Y209" s="39">
        <f t="shared" si="40"/>
        <v>341</v>
      </c>
      <c r="Z209" s="39">
        <f t="shared" si="40"/>
        <v>341</v>
      </c>
      <c r="AA209" s="67">
        <f t="shared" si="34"/>
        <v>1</v>
      </c>
      <c r="AB209" s="320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3"/>
    </row>
    <row r="210" spans="1:83" ht="47.25">
      <c r="A210" s="68" t="s">
        <v>102</v>
      </c>
      <c r="B210" s="37" t="s">
        <v>41</v>
      </c>
      <c r="C210" s="37" t="s">
        <v>50</v>
      </c>
      <c r="D210" s="37" t="s">
        <v>197</v>
      </c>
      <c r="E210" s="37" t="s">
        <v>103</v>
      </c>
      <c r="F210" s="37" t="s">
        <v>103</v>
      </c>
      <c r="G210" s="39"/>
      <c r="H210" s="39"/>
      <c r="I210" s="39"/>
      <c r="J210" s="39"/>
      <c r="K210" s="39"/>
      <c r="L210" s="39"/>
      <c r="M210" s="63"/>
      <c r="N210" s="63"/>
      <c r="O210" s="63"/>
      <c r="P210" s="39"/>
      <c r="Q210" s="39"/>
      <c r="R210" s="39"/>
      <c r="S210" s="39"/>
      <c r="T210" s="38"/>
      <c r="U210" s="38"/>
      <c r="V210" s="38"/>
      <c r="W210" s="40"/>
      <c r="X210" s="39">
        <f t="shared" si="40"/>
        <v>100</v>
      </c>
      <c r="Y210" s="39">
        <f t="shared" si="40"/>
        <v>341</v>
      </c>
      <c r="Z210" s="39">
        <f t="shared" si="40"/>
        <v>341</v>
      </c>
      <c r="AA210" s="67">
        <f t="shared" si="34"/>
        <v>1</v>
      </c>
      <c r="AB210" s="320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3"/>
    </row>
    <row r="211" spans="1:83" ht="47.25">
      <c r="A211" s="68" t="s">
        <v>106</v>
      </c>
      <c r="B211" s="37" t="s">
        <v>41</v>
      </c>
      <c r="C211" s="37" t="s">
        <v>50</v>
      </c>
      <c r="D211" s="37" t="s">
        <v>197</v>
      </c>
      <c r="E211" s="37" t="s">
        <v>107</v>
      </c>
      <c r="F211" s="37" t="s">
        <v>107</v>
      </c>
      <c r="G211" s="39"/>
      <c r="H211" s="39"/>
      <c r="I211" s="39"/>
      <c r="J211" s="39"/>
      <c r="K211" s="39"/>
      <c r="L211" s="39"/>
      <c r="M211" s="63"/>
      <c r="N211" s="63"/>
      <c r="O211" s="63"/>
      <c r="P211" s="39"/>
      <c r="Q211" s="39"/>
      <c r="R211" s="39"/>
      <c r="S211" s="39"/>
      <c r="T211" s="38"/>
      <c r="U211" s="38"/>
      <c r="V211" s="38"/>
      <c r="W211" s="40"/>
      <c r="X211" s="39">
        <v>100</v>
      </c>
      <c r="Y211" s="39">
        <v>341</v>
      </c>
      <c r="Z211" s="39">
        <v>341</v>
      </c>
      <c r="AA211" s="67">
        <f t="shared" si="34"/>
        <v>1</v>
      </c>
      <c r="AB211" s="320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</row>
    <row r="212" spans="1:83" ht="63">
      <c r="A212" s="341" t="s">
        <v>198</v>
      </c>
      <c r="B212" s="37" t="s">
        <v>41</v>
      </c>
      <c r="C212" s="37" t="s">
        <v>50</v>
      </c>
      <c r="D212" s="37" t="s">
        <v>199</v>
      </c>
      <c r="E212" s="37" t="s">
        <v>38</v>
      </c>
      <c r="F212" s="37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8"/>
      <c r="U212" s="38"/>
      <c r="V212" s="38"/>
      <c r="W212" s="40"/>
      <c r="X212" s="39">
        <f>X213</f>
        <v>0</v>
      </c>
      <c r="Y212" s="39">
        <f>Y213</f>
        <v>5370</v>
      </c>
      <c r="Z212" s="39">
        <f>Z213</f>
        <v>5370</v>
      </c>
      <c r="AA212" s="67">
        <f t="shared" si="34"/>
        <v>1</v>
      </c>
      <c r="AB212" s="320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</row>
    <row r="213" spans="1:83" ht="78.75">
      <c r="A213" s="36" t="s">
        <v>192</v>
      </c>
      <c r="B213" s="37" t="s">
        <v>41</v>
      </c>
      <c r="C213" s="37" t="s">
        <v>50</v>
      </c>
      <c r="D213" s="37" t="s">
        <v>199</v>
      </c>
      <c r="E213" s="37" t="s">
        <v>193</v>
      </c>
      <c r="F213" s="38"/>
      <c r="G213" s="38"/>
      <c r="H213" s="38"/>
      <c r="I213" s="38"/>
      <c r="J213" s="38"/>
      <c r="K213" s="38"/>
      <c r="L213" s="63"/>
      <c r="M213" s="63"/>
      <c r="N213" s="63"/>
      <c r="O213" s="38"/>
      <c r="P213" s="38"/>
      <c r="Q213" s="38"/>
      <c r="R213" s="38"/>
      <c r="S213" s="38"/>
      <c r="T213" s="38"/>
      <c r="U213" s="38"/>
      <c r="V213" s="40"/>
      <c r="W213" s="64"/>
      <c r="X213" s="38"/>
      <c r="Y213" s="65">
        <v>5370</v>
      </c>
      <c r="Z213" s="65">
        <v>5370</v>
      </c>
      <c r="AA213" s="67">
        <f t="shared" si="34"/>
        <v>1</v>
      </c>
      <c r="AB213" s="320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/>
    </row>
    <row r="214" spans="1:83" ht="78.75">
      <c r="A214" s="342" t="s">
        <v>202</v>
      </c>
      <c r="B214" s="37" t="s">
        <v>41</v>
      </c>
      <c r="C214" s="37" t="s">
        <v>50</v>
      </c>
      <c r="D214" s="37" t="s">
        <v>203</v>
      </c>
      <c r="E214" s="37" t="s">
        <v>38</v>
      </c>
      <c r="F214" s="38"/>
      <c r="G214" s="38"/>
      <c r="H214" s="38"/>
      <c r="I214" s="38"/>
      <c r="J214" s="38"/>
      <c r="K214" s="38"/>
      <c r="L214" s="63"/>
      <c r="M214" s="63"/>
      <c r="N214" s="63"/>
      <c r="O214" s="38"/>
      <c r="P214" s="38"/>
      <c r="Q214" s="38"/>
      <c r="R214" s="38"/>
      <c r="S214" s="38"/>
      <c r="T214" s="38"/>
      <c r="U214" s="38"/>
      <c r="V214" s="40"/>
      <c r="W214" s="64"/>
      <c r="X214" s="38">
        <f aca="true" t="shared" si="41" ref="X214:Z216">X215</f>
        <v>0</v>
      </c>
      <c r="Y214" s="38">
        <f t="shared" si="41"/>
        <v>1825.02</v>
      </c>
      <c r="Z214" s="38">
        <f t="shared" si="41"/>
        <v>1825.02</v>
      </c>
      <c r="AA214" s="67">
        <f t="shared" si="34"/>
        <v>1</v>
      </c>
      <c r="AB214" s="320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</row>
    <row r="215" spans="1:83" ht="47.25">
      <c r="A215" s="332" t="s">
        <v>100</v>
      </c>
      <c r="B215" s="37" t="s">
        <v>41</v>
      </c>
      <c r="C215" s="37" t="s">
        <v>50</v>
      </c>
      <c r="D215" s="37" t="s">
        <v>203</v>
      </c>
      <c r="E215" s="37" t="s">
        <v>101</v>
      </c>
      <c r="F215" s="37" t="s">
        <v>101</v>
      </c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8"/>
      <c r="U215" s="38"/>
      <c r="V215" s="38"/>
      <c r="W215" s="40"/>
      <c r="X215" s="39">
        <f t="shared" si="41"/>
        <v>0</v>
      </c>
      <c r="Y215" s="39">
        <f t="shared" si="41"/>
        <v>1825.02</v>
      </c>
      <c r="Z215" s="39">
        <f t="shared" si="41"/>
        <v>1825.02</v>
      </c>
      <c r="AA215" s="67">
        <f t="shared" si="34"/>
        <v>1</v>
      </c>
      <c r="AB215" s="320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3"/>
      <c r="BS215" s="103"/>
      <c r="BT215" s="103"/>
      <c r="BU215" s="103"/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3"/>
    </row>
    <row r="216" spans="1:83" ht="47.25">
      <c r="A216" s="332" t="s">
        <v>102</v>
      </c>
      <c r="B216" s="37" t="s">
        <v>41</v>
      </c>
      <c r="C216" s="37" t="s">
        <v>50</v>
      </c>
      <c r="D216" s="37" t="s">
        <v>203</v>
      </c>
      <c r="E216" s="37" t="s">
        <v>103</v>
      </c>
      <c r="F216" s="37" t="s">
        <v>103</v>
      </c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8"/>
      <c r="U216" s="38"/>
      <c r="V216" s="38"/>
      <c r="W216" s="40"/>
      <c r="X216" s="39">
        <f t="shared" si="41"/>
        <v>0</v>
      </c>
      <c r="Y216" s="39">
        <f t="shared" si="41"/>
        <v>1825.02</v>
      </c>
      <c r="Z216" s="39">
        <f t="shared" si="41"/>
        <v>1825.02</v>
      </c>
      <c r="AA216" s="67">
        <f t="shared" si="34"/>
        <v>1</v>
      </c>
      <c r="AB216" s="320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</row>
    <row r="217" spans="1:83" ht="47.25">
      <c r="A217" s="332" t="s">
        <v>106</v>
      </c>
      <c r="B217" s="37" t="s">
        <v>41</v>
      </c>
      <c r="C217" s="37" t="s">
        <v>50</v>
      </c>
      <c r="D217" s="37" t="s">
        <v>203</v>
      </c>
      <c r="E217" s="37" t="s">
        <v>107</v>
      </c>
      <c r="F217" s="37" t="s">
        <v>107</v>
      </c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8"/>
      <c r="U217" s="38"/>
      <c r="V217" s="38"/>
      <c r="W217" s="40"/>
      <c r="X217" s="39"/>
      <c r="Y217" s="39">
        <v>1825.02</v>
      </c>
      <c r="Z217" s="39">
        <v>1825.02</v>
      </c>
      <c r="AA217" s="67">
        <f t="shared" si="34"/>
        <v>1</v>
      </c>
      <c r="AB217" s="320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</row>
    <row r="218" spans="1:83" ht="78.75">
      <c r="A218" s="332" t="s">
        <v>204</v>
      </c>
      <c r="B218" s="37" t="s">
        <v>41</v>
      </c>
      <c r="C218" s="37" t="s">
        <v>50</v>
      </c>
      <c r="D218" s="37" t="s">
        <v>205</v>
      </c>
      <c r="E218" s="37" t="s">
        <v>38</v>
      </c>
      <c r="F218" s="37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8"/>
      <c r="U218" s="38"/>
      <c r="V218" s="38"/>
      <c r="W218" s="40"/>
      <c r="X218" s="39">
        <f>X220+X219</f>
        <v>0</v>
      </c>
      <c r="Y218" s="39">
        <f>Y220+Y219</f>
        <v>4686</v>
      </c>
      <c r="Z218" s="39">
        <f>Z220+Z219</f>
        <v>4686</v>
      </c>
      <c r="AA218" s="67">
        <f t="shared" si="34"/>
        <v>1</v>
      </c>
      <c r="AB218" s="320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</row>
    <row r="219" spans="1:83" ht="47.25">
      <c r="A219" s="332" t="s">
        <v>106</v>
      </c>
      <c r="B219" s="37" t="s">
        <v>41</v>
      </c>
      <c r="C219" s="37" t="s">
        <v>50</v>
      </c>
      <c r="D219" s="37" t="s">
        <v>205</v>
      </c>
      <c r="E219" s="37" t="s">
        <v>107</v>
      </c>
      <c r="F219" s="37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8"/>
      <c r="U219" s="38"/>
      <c r="V219" s="38"/>
      <c r="W219" s="40"/>
      <c r="X219" s="39"/>
      <c r="Y219" s="39">
        <v>2343</v>
      </c>
      <c r="Z219" s="39">
        <v>2343</v>
      </c>
      <c r="AA219" s="67">
        <f aca="true" t="shared" si="42" ref="AA219:AA242">Z219/Y219</f>
        <v>1</v>
      </c>
      <c r="AB219" s="320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3"/>
    </row>
    <row r="220" spans="1:83" ht="15.75">
      <c r="A220" s="36" t="s">
        <v>206</v>
      </c>
      <c r="B220" s="37" t="s">
        <v>41</v>
      </c>
      <c r="C220" s="37" t="s">
        <v>50</v>
      </c>
      <c r="D220" s="37" t="s">
        <v>205</v>
      </c>
      <c r="E220" s="37" t="s">
        <v>207</v>
      </c>
      <c r="F220" s="37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8"/>
      <c r="U220" s="38"/>
      <c r="V220" s="38"/>
      <c r="W220" s="40"/>
      <c r="X220" s="39"/>
      <c r="Y220" s="39">
        <f>Z220</f>
        <v>2343</v>
      </c>
      <c r="Z220" s="39">
        <v>2343</v>
      </c>
      <c r="AA220" s="67">
        <f t="shared" si="42"/>
        <v>1</v>
      </c>
      <c r="AB220" s="320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</row>
    <row r="221" spans="1:83" ht="47.25">
      <c r="A221" s="330" t="s">
        <v>200</v>
      </c>
      <c r="B221" s="37" t="s">
        <v>41</v>
      </c>
      <c r="C221" s="37" t="s">
        <v>50</v>
      </c>
      <c r="D221" s="37" t="s">
        <v>201</v>
      </c>
      <c r="E221" s="37" t="s">
        <v>38</v>
      </c>
      <c r="F221" s="37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8"/>
      <c r="U221" s="38"/>
      <c r="V221" s="38"/>
      <c r="W221" s="40"/>
      <c r="X221" s="39">
        <f>X222</f>
        <v>0</v>
      </c>
      <c r="Y221" s="39">
        <f>Y222</f>
        <v>650</v>
      </c>
      <c r="Z221" s="39">
        <f>Z222</f>
        <v>650</v>
      </c>
      <c r="AA221" s="67">
        <f t="shared" si="42"/>
        <v>1</v>
      </c>
      <c r="AB221" s="320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</row>
    <row r="222" spans="1:83" ht="78.75">
      <c r="A222" s="36" t="s">
        <v>192</v>
      </c>
      <c r="B222" s="37" t="s">
        <v>41</v>
      </c>
      <c r="C222" s="37" t="s">
        <v>50</v>
      </c>
      <c r="D222" s="37" t="s">
        <v>201</v>
      </c>
      <c r="E222" s="37" t="s">
        <v>193</v>
      </c>
      <c r="F222" s="38"/>
      <c r="G222" s="38"/>
      <c r="H222" s="38"/>
      <c r="I222" s="38"/>
      <c r="J222" s="38"/>
      <c r="K222" s="38"/>
      <c r="L222" s="63"/>
      <c r="M222" s="63"/>
      <c r="N222" s="63"/>
      <c r="O222" s="38"/>
      <c r="P222" s="38"/>
      <c r="Q222" s="38"/>
      <c r="R222" s="38"/>
      <c r="S222" s="38"/>
      <c r="T222" s="38"/>
      <c r="U222" s="38"/>
      <c r="V222" s="40"/>
      <c r="W222" s="64"/>
      <c r="X222" s="38"/>
      <c r="Y222" s="65">
        <v>650</v>
      </c>
      <c r="Z222" s="39">
        <v>650</v>
      </c>
      <c r="AA222" s="67">
        <f t="shared" si="42"/>
        <v>1</v>
      </c>
      <c r="AB222" s="320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3"/>
    </row>
    <row r="223" spans="1:83" ht="15.75">
      <c r="A223" s="68" t="s">
        <v>172</v>
      </c>
      <c r="B223" s="37" t="s">
        <v>41</v>
      </c>
      <c r="C223" s="37" t="s">
        <v>50</v>
      </c>
      <c r="D223" s="69" t="s">
        <v>173</v>
      </c>
      <c r="E223" s="69" t="s">
        <v>38</v>
      </c>
      <c r="F223" s="343"/>
      <c r="G223" s="343"/>
      <c r="H223" s="343"/>
      <c r="I223" s="343"/>
      <c r="J223" s="343"/>
      <c r="K223" s="343"/>
      <c r="L223" s="63"/>
      <c r="M223" s="63"/>
      <c r="N223" s="63"/>
      <c r="O223" s="343"/>
      <c r="P223" s="343"/>
      <c r="Q223" s="343"/>
      <c r="R223" s="343"/>
      <c r="S223" s="343"/>
      <c r="T223" s="343"/>
      <c r="U223" s="62"/>
      <c r="V223" s="64"/>
      <c r="W223" s="64"/>
      <c r="X223" s="38">
        <f>X224+X229</f>
        <v>1271</v>
      </c>
      <c r="Y223" s="65">
        <f>Y224+Y229</f>
        <v>26916.2</v>
      </c>
      <c r="Z223" s="65">
        <f>Z224+Z229</f>
        <v>26916.2</v>
      </c>
      <c r="AA223" s="67">
        <f t="shared" si="42"/>
        <v>1</v>
      </c>
      <c r="AB223" s="320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3"/>
    </row>
    <row r="224" spans="1:83" ht="126">
      <c r="A224" s="71" t="s">
        <v>208</v>
      </c>
      <c r="B224" s="37" t="s">
        <v>41</v>
      </c>
      <c r="C224" s="37" t="s">
        <v>50</v>
      </c>
      <c r="D224" s="37" t="s">
        <v>209</v>
      </c>
      <c r="E224" s="37" t="s">
        <v>38</v>
      </c>
      <c r="F224" s="38"/>
      <c r="G224" s="38"/>
      <c r="H224" s="38"/>
      <c r="I224" s="38"/>
      <c r="J224" s="38"/>
      <c r="K224" s="38"/>
      <c r="L224" s="63"/>
      <c r="M224" s="63"/>
      <c r="N224" s="63"/>
      <c r="O224" s="38"/>
      <c r="P224" s="38"/>
      <c r="Q224" s="38"/>
      <c r="R224" s="38"/>
      <c r="S224" s="38"/>
      <c r="T224" s="38"/>
      <c r="U224" s="38"/>
      <c r="V224" s="40"/>
      <c r="W224" s="64"/>
      <c r="X224" s="38">
        <f>X228+X225</f>
        <v>621</v>
      </c>
      <c r="Y224" s="65">
        <f>Y228+Y225</f>
        <v>26266.2</v>
      </c>
      <c r="Z224" s="65">
        <f>Z228+Z225</f>
        <v>26266.2</v>
      </c>
      <c r="AA224" s="67">
        <f t="shared" si="42"/>
        <v>1</v>
      </c>
      <c r="AB224" s="320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3"/>
    </row>
    <row r="225" spans="1:83" ht="47.25">
      <c r="A225" s="332" t="s">
        <v>100</v>
      </c>
      <c r="B225" s="37" t="s">
        <v>41</v>
      </c>
      <c r="C225" s="37" t="s">
        <v>50</v>
      </c>
      <c r="D225" s="37" t="s">
        <v>209</v>
      </c>
      <c r="E225" s="37" t="s">
        <v>101</v>
      </c>
      <c r="F225" s="38"/>
      <c r="G225" s="38"/>
      <c r="H225" s="38"/>
      <c r="I225" s="38"/>
      <c r="J225" s="38"/>
      <c r="K225" s="38"/>
      <c r="L225" s="63"/>
      <c r="M225" s="63"/>
      <c r="N225" s="63"/>
      <c r="O225" s="38"/>
      <c r="P225" s="38"/>
      <c r="Q225" s="38"/>
      <c r="R225" s="38"/>
      <c r="S225" s="38"/>
      <c r="T225" s="38"/>
      <c r="U225" s="38"/>
      <c r="V225" s="40"/>
      <c r="W225" s="64"/>
      <c r="X225" s="38">
        <f aca="true" t="shared" si="43" ref="X225:Z226">X226</f>
        <v>0</v>
      </c>
      <c r="Y225" s="65">
        <f t="shared" si="43"/>
        <v>13133.1</v>
      </c>
      <c r="Z225" s="65">
        <f t="shared" si="43"/>
        <v>13133.1</v>
      </c>
      <c r="AA225" s="67">
        <f t="shared" si="42"/>
        <v>1</v>
      </c>
      <c r="AB225" s="320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3"/>
    </row>
    <row r="226" spans="1:83" ht="47.25">
      <c r="A226" s="332" t="s">
        <v>102</v>
      </c>
      <c r="B226" s="37" t="s">
        <v>41</v>
      </c>
      <c r="C226" s="37" t="s">
        <v>50</v>
      </c>
      <c r="D226" s="37" t="s">
        <v>209</v>
      </c>
      <c r="E226" s="37" t="s">
        <v>103</v>
      </c>
      <c r="F226" s="38"/>
      <c r="G226" s="38"/>
      <c r="H226" s="38"/>
      <c r="I226" s="38"/>
      <c r="J226" s="38"/>
      <c r="K226" s="38"/>
      <c r="L226" s="63"/>
      <c r="M226" s="63"/>
      <c r="N226" s="63"/>
      <c r="O226" s="38"/>
      <c r="P226" s="38"/>
      <c r="Q226" s="38"/>
      <c r="R226" s="38"/>
      <c r="S226" s="38"/>
      <c r="T226" s="38"/>
      <c r="U226" s="38"/>
      <c r="V226" s="40"/>
      <c r="W226" s="64"/>
      <c r="X226" s="38">
        <f t="shared" si="43"/>
        <v>0</v>
      </c>
      <c r="Y226" s="65">
        <f t="shared" si="43"/>
        <v>13133.1</v>
      </c>
      <c r="Z226" s="65">
        <f t="shared" si="43"/>
        <v>13133.1</v>
      </c>
      <c r="AA226" s="67">
        <f t="shared" si="42"/>
        <v>1</v>
      </c>
      <c r="AB226" s="320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</row>
    <row r="227" spans="1:83" ht="47.25">
      <c r="A227" s="332" t="s">
        <v>106</v>
      </c>
      <c r="B227" s="37" t="s">
        <v>41</v>
      </c>
      <c r="C227" s="37" t="s">
        <v>50</v>
      </c>
      <c r="D227" s="37" t="s">
        <v>209</v>
      </c>
      <c r="E227" s="37" t="s">
        <v>107</v>
      </c>
      <c r="F227" s="38"/>
      <c r="G227" s="38"/>
      <c r="H227" s="38"/>
      <c r="I227" s="38"/>
      <c r="J227" s="38"/>
      <c r="K227" s="38"/>
      <c r="L227" s="63"/>
      <c r="M227" s="63"/>
      <c r="N227" s="63"/>
      <c r="O227" s="38"/>
      <c r="P227" s="38"/>
      <c r="Q227" s="38"/>
      <c r="R227" s="38"/>
      <c r="S227" s="38"/>
      <c r="T227" s="38"/>
      <c r="U227" s="38"/>
      <c r="V227" s="40"/>
      <c r="W227" s="64"/>
      <c r="X227" s="38"/>
      <c r="Y227" s="65">
        <v>13133.1</v>
      </c>
      <c r="Z227" s="65">
        <v>13133.1</v>
      </c>
      <c r="AA227" s="67">
        <f t="shared" si="42"/>
        <v>1</v>
      </c>
      <c r="AB227" s="320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3"/>
    </row>
    <row r="228" spans="1:83" ht="15.75">
      <c r="A228" s="71" t="s">
        <v>206</v>
      </c>
      <c r="B228" s="37" t="s">
        <v>41</v>
      </c>
      <c r="C228" s="37" t="s">
        <v>50</v>
      </c>
      <c r="D228" s="37" t="s">
        <v>209</v>
      </c>
      <c r="E228" s="37" t="s">
        <v>207</v>
      </c>
      <c r="F228" s="38"/>
      <c r="G228" s="38"/>
      <c r="H228" s="38"/>
      <c r="I228" s="38"/>
      <c r="J228" s="38"/>
      <c r="K228" s="38"/>
      <c r="L228" s="63"/>
      <c r="M228" s="63"/>
      <c r="N228" s="63"/>
      <c r="O228" s="38"/>
      <c r="P228" s="38"/>
      <c r="Q228" s="38"/>
      <c r="R228" s="38"/>
      <c r="S228" s="38"/>
      <c r="T228" s="38"/>
      <c r="U228" s="38"/>
      <c r="V228" s="40"/>
      <c r="W228" s="64"/>
      <c r="X228" s="38">
        <v>621</v>
      </c>
      <c r="Y228" s="65">
        <v>13133.1</v>
      </c>
      <c r="Z228" s="65">
        <v>13133.1</v>
      </c>
      <c r="AA228" s="67">
        <f t="shared" si="42"/>
        <v>1</v>
      </c>
      <c r="AB228" s="320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103"/>
      <c r="BX228" s="103"/>
      <c r="BY228" s="103"/>
      <c r="BZ228" s="103"/>
      <c r="CA228" s="103"/>
      <c r="CB228" s="103"/>
      <c r="CC228" s="103"/>
      <c r="CD228" s="103"/>
      <c r="CE228" s="103"/>
    </row>
    <row r="229" spans="1:83" ht="78.75">
      <c r="A229" s="36" t="s">
        <v>210</v>
      </c>
      <c r="B229" s="37" t="s">
        <v>41</v>
      </c>
      <c r="C229" s="37" t="s">
        <v>50</v>
      </c>
      <c r="D229" s="37" t="s">
        <v>211</v>
      </c>
      <c r="E229" s="37" t="s">
        <v>38</v>
      </c>
      <c r="F229" s="38"/>
      <c r="G229" s="38"/>
      <c r="H229" s="38"/>
      <c r="I229" s="38"/>
      <c r="J229" s="38"/>
      <c r="K229" s="38"/>
      <c r="L229" s="63"/>
      <c r="M229" s="63"/>
      <c r="N229" s="63"/>
      <c r="O229" s="38"/>
      <c r="P229" s="38"/>
      <c r="Q229" s="38"/>
      <c r="R229" s="38"/>
      <c r="S229" s="38"/>
      <c r="T229" s="38"/>
      <c r="U229" s="38"/>
      <c r="V229" s="40"/>
      <c r="W229" s="64"/>
      <c r="X229" s="38">
        <f>X230+X233+X235</f>
        <v>650</v>
      </c>
      <c r="Y229" s="65">
        <f>Y230+Y233+Y235</f>
        <v>650</v>
      </c>
      <c r="Z229" s="65">
        <f>Z230+Z233+Z235</f>
        <v>650</v>
      </c>
      <c r="AA229" s="67">
        <f t="shared" si="42"/>
        <v>1</v>
      </c>
      <c r="AB229" s="320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03"/>
      <c r="CE229" s="103"/>
    </row>
    <row r="230" spans="1:83" ht="47.25">
      <c r="A230" s="332" t="s">
        <v>100</v>
      </c>
      <c r="B230" s="37" t="s">
        <v>41</v>
      </c>
      <c r="C230" s="37" t="s">
        <v>50</v>
      </c>
      <c r="D230" s="37" t="s">
        <v>211</v>
      </c>
      <c r="E230" s="37" t="s">
        <v>101</v>
      </c>
      <c r="F230" s="38"/>
      <c r="G230" s="38"/>
      <c r="H230" s="38"/>
      <c r="I230" s="38"/>
      <c r="J230" s="38"/>
      <c r="K230" s="38"/>
      <c r="L230" s="63"/>
      <c r="M230" s="63"/>
      <c r="N230" s="63"/>
      <c r="O230" s="38"/>
      <c r="P230" s="38"/>
      <c r="Q230" s="38"/>
      <c r="R230" s="38"/>
      <c r="S230" s="38"/>
      <c r="T230" s="38"/>
      <c r="U230" s="38"/>
      <c r="V230" s="40"/>
      <c r="W230" s="64"/>
      <c r="X230" s="38">
        <f aca="true" t="shared" si="44" ref="X230:Z231">X231</f>
        <v>40</v>
      </c>
      <c r="Y230" s="65">
        <f t="shared" si="44"/>
        <v>40</v>
      </c>
      <c r="Z230" s="65">
        <f t="shared" si="44"/>
        <v>40</v>
      </c>
      <c r="AA230" s="67">
        <f t="shared" si="42"/>
        <v>1</v>
      </c>
      <c r="AB230" s="320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3"/>
    </row>
    <row r="231" spans="1:83" ht="47.25">
      <c r="A231" s="332" t="s">
        <v>102</v>
      </c>
      <c r="B231" s="37" t="s">
        <v>41</v>
      </c>
      <c r="C231" s="37" t="s">
        <v>50</v>
      </c>
      <c r="D231" s="37" t="s">
        <v>211</v>
      </c>
      <c r="E231" s="37" t="s">
        <v>103</v>
      </c>
      <c r="F231" s="38"/>
      <c r="G231" s="38"/>
      <c r="H231" s="38"/>
      <c r="I231" s="38"/>
      <c r="J231" s="38"/>
      <c r="K231" s="38"/>
      <c r="L231" s="63"/>
      <c r="M231" s="63"/>
      <c r="N231" s="63"/>
      <c r="O231" s="38"/>
      <c r="P231" s="38"/>
      <c r="Q231" s="38"/>
      <c r="R231" s="38"/>
      <c r="S231" s="38"/>
      <c r="T231" s="38"/>
      <c r="U231" s="38"/>
      <c r="V231" s="40"/>
      <c r="W231" s="64"/>
      <c r="X231" s="38">
        <f t="shared" si="44"/>
        <v>40</v>
      </c>
      <c r="Y231" s="65">
        <f t="shared" si="44"/>
        <v>40</v>
      </c>
      <c r="Z231" s="65">
        <f t="shared" si="44"/>
        <v>40</v>
      </c>
      <c r="AA231" s="67">
        <f t="shared" si="42"/>
        <v>1</v>
      </c>
      <c r="AB231" s="320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3"/>
      <c r="BU231" s="103"/>
      <c r="BV231" s="103"/>
      <c r="BW231" s="103"/>
      <c r="BX231" s="103"/>
      <c r="BY231" s="103"/>
      <c r="BZ231" s="103"/>
      <c r="CA231" s="103"/>
      <c r="CB231" s="103"/>
      <c r="CC231" s="103"/>
      <c r="CD231" s="103"/>
      <c r="CE231" s="103"/>
    </row>
    <row r="232" spans="1:83" ht="47.25">
      <c r="A232" s="332" t="s">
        <v>106</v>
      </c>
      <c r="B232" s="37" t="s">
        <v>41</v>
      </c>
      <c r="C232" s="37" t="s">
        <v>50</v>
      </c>
      <c r="D232" s="37" t="s">
        <v>211</v>
      </c>
      <c r="E232" s="37" t="s">
        <v>107</v>
      </c>
      <c r="F232" s="38"/>
      <c r="G232" s="38"/>
      <c r="H232" s="38"/>
      <c r="I232" s="38"/>
      <c r="J232" s="38"/>
      <c r="K232" s="38"/>
      <c r="L232" s="63"/>
      <c r="M232" s="63"/>
      <c r="N232" s="63"/>
      <c r="O232" s="38"/>
      <c r="P232" s="38"/>
      <c r="Q232" s="38"/>
      <c r="R232" s="38"/>
      <c r="S232" s="38"/>
      <c r="T232" s="38"/>
      <c r="U232" s="38"/>
      <c r="V232" s="40"/>
      <c r="W232" s="64"/>
      <c r="X232" s="38">
        <v>40</v>
      </c>
      <c r="Y232" s="65">
        <v>40</v>
      </c>
      <c r="Z232" s="65">
        <v>40</v>
      </c>
      <c r="AA232" s="67">
        <f t="shared" si="42"/>
        <v>1</v>
      </c>
      <c r="AB232" s="320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  <c r="BP232" s="103"/>
      <c r="BQ232" s="103"/>
      <c r="BR232" s="103"/>
      <c r="BS232" s="103"/>
      <c r="BT232" s="103"/>
      <c r="BU232" s="103"/>
      <c r="BV232" s="103"/>
      <c r="BW232" s="103"/>
      <c r="BX232" s="103"/>
      <c r="BY232" s="103"/>
      <c r="BZ232" s="103"/>
      <c r="CA232" s="103"/>
      <c r="CB232" s="103"/>
      <c r="CC232" s="103"/>
      <c r="CD232" s="103"/>
      <c r="CE232" s="103"/>
    </row>
    <row r="233" spans="1:83" ht="47.25">
      <c r="A233" s="332" t="s">
        <v>212</v>
      </c>
      <c r="B233" s="37" t="s">
        <v>41</v>
      </c>
      <c r="C233" s="37" t="s">
        <v>50</v>
      </c>
      <c r="D233" s="37" t="s">
        <v>211</v>
      </c>
      <c r="E233" s="37" t="s">
        <v>213</v>
      </c>
      <c r="F233" s="38"/>
      <c r="G233" s="38"/>
      <c r="H233" s="38"/>
      <c r="I233" s="38"/>
      <c r="J233" s="38"/>
      <c r="K233" s="38"/>
      <c r="L233" s="63"/>
      <c r="M233" s="63"/>
      <c r="N233" s="63"/>
      <c r="O233" s="38"/>
      <c r="P233" s="38"/>
      <c r="Q233" s="38"/>
      <c r="R233" s="38"/>
      <c r="S233" s="38"/>
      <c r="T233" s="38"/>
      <c r="U233" s="38"/>
      <c r="V233" s="40"/>
      <c r="W233" s="64"/>
      <c r="X233" s="38">
        <f>X234</f>
        <v>10</v>
      </c>
      <c r="Y233" s="65">
        <f>Y234</f>
        <v>10</v>
      </c>
      <c r="Z233" s="65">
        <f>Z234</f>
        <v>10</v>
      </c>
      <c r="AA233" s="67">
        <f t="shared" si="42"/>
        <v>1</v>
      </c>
      <c r="AB233" s="320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  <c r="BH233" s="103"/>
      <c r="BI233" s="103"/>
      <c r="BJ233" s="103"/>
      <c r="BK233" s="103"/>
      <c r="BL233" s="103"/>
      <c r="BM233" s="103"/>
      <c r="BN233" s="103"/>
      <c r="BO233" s="103"/>
      <c r="BP233" s="103"/>
      <c r="BQ233" s="103"/>
      <c r="BR233" s="103"/>
      <c r="BS233" s="103"/>
      <c r="BT233" s="103"/>
      <c r="BU233" s="103"/>
      <c r="BV233" s="103"/>
      <c r="BW233" s="103"/>
      <c r="BX233" s="103"/>
      <c r="BY233" s="103"/>
      <c r="BZ233" s="103"/>
      <c r="CA233" s="103"/>
      <c r="CB233" s="103"/>
      <c r="CC233" s="103"/>
      <c r="CD233" s="103"/>
      <c r="CE233" s="103"/>
    </row>
    <row r="234" spans="1:83" ht="31.5">
      <c r="A234" s="344" t="s">
        <v>214</v>
      </c>
      <c r="B234" s="37" t="s">
        <v>41</v>
      </c>
      <c r="C234" s="37" t="s">
        <v>50</v>
      </c>
      <c r="D234" s="37" t="s">
        <v>211</v>
      </c>
      <c r="E234" s="37" t="s">
        <v>215</v>
      </c>
      <c r="F234" s="38"/>
      <c r="G234" s="38"/>
      <c r="H234" s="38"/>
      <c r="I234" s="38"/>
      <c r="J234" s="38"/>
      <c r="K234" s="38"/>
      <c r="L234" s="63"/>
      <c r="M234" s="63"/>
      <c r="N234" s="63"/>
      <c r="O234" s="38"/>
      <c r="P234" s="38"/>
      <c r="Q234" s="38"/>
      <c r="R234" s="38"/>
      <c r="S234" s="38"/>
      <c r="T234" s="38"/>
      <c r="U234" s="38"/>
      <c r="V234" s="40"/>
      <c r="W234" s="64"/>
      <c r="X234" s="38">
        <v>10</v>
      </c>
      <c r="Y234" s="65">
        <v>10</v>
      </c>
      <c r="Z234" s="65">
        <v>10</v>
      </c>
      <c r="AA234" s="67">
        <f t="shared" si="42"/>
        <v>1</v>
      </c>
      <c r="AB234" s="320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3"/>
    </row>
    <row r="235" spans="1:83" ht="78.75">
      <c r="A235" s="36" t="s">
        <v>192</v>
      </c>
      <c r="B235" s="37" t="s">
        <v>41</v>
      </c>
      <c r="C235" s="37" t="s">
        <v>50</v>
      </c>
      <c r="D235" s="37" t="s">
        <v>211</v>
      </c>
      <c r="E235" s="37" t="s">
        <v>193</v>
      </c>
      <c r="F235" s="38"/>
      <c r="G235" s="38"/>
      <c r="H235" s="38"/>
      <c r="I235" s="38"/>
      <c r="J235" s="38"/>
      <c r="K235" s="38"/>
      <c r="L235" s="63"/>
      <c r="M235" s="63"/>
      <c r="N235" s="63"/>
      <c r="O235" s="38"/>
      <c r="P235" s="38"/>
      <c r="Q235" s="38"/>
      <c r="R235" s="38"/>
      <c r="S235" s="38"/>
      <c r="T235" s="38"/>
      <c r="U235" s="38"/>
      <c r="V235" s="40"/>
      <c r="W235" s="64"/>
      <c r="X235" s="38">
        <v>600</v>
      </c>
      <c r="Y235" s="65">
        <v>600</v>
      </c>
      <c r="Z235" s="65">
        <v>600</v>
      </c>
      <c r="AA235" s="67">
        <f t="shared" si="42"/>
        <v>1</v>
      </c>
      <c r="AB235" s="320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103"/>
      <c r="CE235" s="103"/>
    </row>
    <row r="236" spans="1:83" s="102" customFormat="1" ht="31.5">
      <c r="A236" s="81" t="s">
        <v>24</v>
      </c>
      <c r="B236" s="74" t="s">
        <v>44</v>
      </c>
      <c r="C236" s="74" t="s">
        <v>43</v>
      </c>
      <c r="D236" s="74" t="s">
        <v>40</v>
      </c>
      <c r="E236" s="74" t="s">
        <v>38</v>
      </c>
      <c r="F236" s="43" t="e">
        <f>#REF!+F237+#REF!+#REF!</f>
        <v>#REF!</v>
      </c>
      <c r="G236" s="43" t="e">
        <f>#REF!+G237+#REF!+#REF!</f>
        <v>#REF!</v>
      </c>
      <c r="H236" s="43" t="e">
        <f>#REF!+H237+#REF!+#REF!</f>
        <v>#REF!</v>
      </c>
      <c r="I236" s="43" t="e">
        <f>#REF!+I237+#REF!+#REF!</f>
        <v>#REF!</v>
      </c>
      <c r="J236" s="43" t="e">
        <f>#REF!+J237+#REF!+#REF!</f>
        <v>#REF!</v>
      </c>
      <c r="K236" s="43" t="e">
        <f>#REF!+K237+#REF!+#REF!</f>
        <v>#REF!</v>
      </c>
      <c r="L236" s="76">
        <v>10990.8</v>
      </c>
      <c r="M236" s="76">
        <v>2131.1</v>
      </c>
      <c r="N236" s="76">
        <v>8859.7</v>
      </c>
      <c r="O236" s="76" t="e">
        <f>#REF!+O237+#REF!+#REF!</f>
        <v>#REF!</v>
      </c>
      <c r="P236" s="43" t="e">
        <f>#REF!+P237+#REF!+#REF!</f>
        <v>#REF!</v>
      </c>
      <c r="Q236" s="43" t="e">
        <f>#REF!+Q237+#REF!+#REF!</f>
        <v>#REF!</v>
      </c>
      <c r="R236" s="76" t="e">
        <f aca="true" t="shared" si="45" ref="R236:Z237">R237</f>
        <v>#REF!</v>
      </c>
      <c r="S236" s="76" t="e">
        <f t="shared" si="45"/>
        <v>#REF!</v>
      </c>
      <c r="T236" s="76" t="e">
        <f t="shared" si="45"/>
        <v>#REF!</v>
      </c>
      <c r="U236" s="76" t="e">
        <f t="shared" si="45"/>
        <v>#REF!</v>
      </c>
      <c r="V236" s="76" t="e">
        <f t="shared" si="45"/>
        <v>#REF!</v>
      </c>
      <c r="W236" s="76" t="e">
        <f t="shared" si="45"/>
        <v>#REF!</v>
      </c>
      <c r="X236" s="338">
        <f t="shared" si="45"/>
        <v>3351.2</v>
      </c>
      <c r="Y236" s="76">
        <f t="shared" si="45"/>
        <v>1443.98</v>
      </c>
      <c r="Z236" s="76">
        <f t="shared" si="45"/>
        <v>1443.98</v>
      </c>
      <c r="AA236" s="78">
        <f t="shared" si="42"/>
        <v>1</v>
      </c>
      <c r="AB236" s="320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1"/>
      <c r="BN236" s="101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1"/>
      <c r="BZ236" s="101"/>
      <c r="CA236" s="101"/>
      <c r="CB236" s="101"/>
      <c r="CC236" s="101"/>
      <c r="CD236" s="101"/>
      <c r="CE236" s="101"/>
    </row>
    <row r="237" spans="1:83" ht="15.75">
      <c r="A237" s="345" t="s">
        <v>25</v>
      </c>
      <c r="B237" s="322" t="s">
        <v>44</v>
      </c>
      <c r="C237" s="322" t="s">
        <v>37</v>
      </c>
      <c r="D237" s="322" t="s">
        <v>40</v>
      </c>
      <c r="E237" s="322" t="s">
        <v>38</v>
      </c>
      <c r="F237" s="63" t="e">
        <f>#REF!+#REF!+#REF!</f>
        <v>#REF!</v>
      </c>
      <c r="G237" s="63" t="e">
        <f>#REF!+#REF!+#REF!</f>
        <v>#REF!</v>
      </c>
      <c r="H237" s="63" t="e">
        <f>#REF!+#REF!+#REF!</f>
        <v>#REF!</v>
      </c>
      <c r="I237" s="63" t="e">
        <f>#REF!+#REF!+#REF!</f>
        <v>#REF!</v>
      </c>
      <c r="J237" s="63" t="e">
        <f>#REF!+#REF!+#REF!</f>
        <v>#REF!</v>
      </c>
      <c r="K237" s="63" t="e">
        <f>#REF!+#REF!+#REF!</f>
        <v>#REF!</v>
      </c>
      <c r="L237" s="63">
        <v>10012.8</v>
      </c>
      <c r="M237" s="63">
        <v>2107.1</v>
      </c>
      <c r="N237" s="63">
        <v>7905.7</v>
      </c>
      <c r="O237" s="63" t="e">
        <f>#REF!+#REF!+#REF!</f>
        <v>#REF!</v>
      </c>
      <c r="P237" s="63" t="e">
        <f>#REF!+#REF!+#REF!</f>
        <v>#REF!</v>
      </c>
      <c r="Q237" s="63" t="e">
        <f>#REF!+#REF!+#REF!</f>
        <v>#REF!</v>
      </c>
      <c r="R237" s="62" t="e">
        <f t="shared" si="45"/>
        <v>#REF!</v>
      </c>
      <c r="S237" s="62" t="e">
        <f t="shared" si="45"/>
        <v>#REF!</v>
      </c>
      <c r="T237" s="62" t="e">
        <f t="shared" si="45"/>
        <v>#REF!</v>
      </c>
      <c r="U237" s="62" t="e">
        <f t="shared" si="45"/>
        <v>#REF!</v>
      </c>
      <c r="V237" s="62" t="e">
        <f t="shared" si="45"/>
        <v>#REF!</v>
      </c>
      <c r="W237" s="62" t="e">
        <f t="shared" si="45"/>
        <v>#REF!</v>
      </c>
      <c r="X237" s="62">
        <f t="shared" si="45"/>
        <v>3351.2</v>
      </c>
      <c r="Y237" s="62">
        <f t="shared" si="45"/>
        <v>1443.98</v>
      </c>
      <c r="Z237" s="62">
        <f t="shared" si="45"/>
        <v>1443.98</v>
      </c>
      <c r="AA237" s="67">
        <f t="shared" si="42"/>
        <v>1</v>
      </c>
      <c r="AB237" s="320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3"/>
      <c r="BO237" s="103"/>
      <c r="BP237" s="103"/>
      <c r="BQ237" s="103"/>
      <c r="BR237" s="103"/>
      <c r="BS237" s="103"/>
      <c r="BT237" s="103"/>
      <c r="BU237" s="103"/>
      <c r="BV237" s="103"/>
      <c r="BW237" s="103"/>
      <c r="BX237" s="103"/>
      <c r="BY237" s="103"/>
      <c r="BZ237" s="103"/>
      <c r="CA237" s="103"/>
      <c r="CB237" s="103"/>
      <c r="CC237" s="103"/>
      <c r="CD237" s="103"/>
      <c r="CE237" s="103"/>
    </row>
    <row r="238" spans="1:83" ht="15.75">
      <c r="A238" s="71" t="s">
        <v>172</v>
      </c>
      <c r="B238" s="37" t="s">
        <v>44</v>
      </c>
      <c r="C238" s="37" t="s">
        <v>37</v>
      </c>
      <c r="D238" s="37" t="s">
        <v>173</v>
      </c>
      <c r="E238" s="37" t="s">
        <v>38</v>
      </c>
      <c r="F238" s="39"/>
      <c r="G238" s="39"/>
      <c r="H238" s="39"/>
      <c r="I238" s="39"/>
      <c r="J238" s="39"/>
      <c r="K238" s="39"/>
      <c r="L238" s="63"/>
      <c r="M238" s="63"/>
      <c r="N238" s="63"/>
      <c r="O238" s="39"/>
      <c r="P238" s="39"/>
      <c r="Q238" s="39"/>
      <c r="R238" s="38" t="e">
        <f>#REF!</f>
        <v>#REF!</v>
      </c>
      <c r="S238" s="38" t="e">
        <f>#REF!</f>
        <v>#REF!</v>
      </c>
      <c r="T238" s="38" t="e">
        <f>#REF!</f>
        <v>#REF!</v>
      </c>
      <c r="U238" s="38" t="e">
        <f>#REF!</f>
        <v>#REF!</v>
      </c>
      <c r="V238" s="38" t="e">
        <f>#REF!</f>
        <v>#REF!</v>
      </c>
      <c r="W238" s="38" t="e">
        <f>#REF!</f>
        <v>#REF!</v>
      </c>
      <c r="X238" s="38">
        <f>X239+X243</f>
        <v>3351.2</v>
      </c>
      <c r="Y238" s="38">
        <f>Y239+Y243</f>
        <v>1443.98</v>
      </c>
      <c r="Z238" s="38">
        <f>Z239+Z243</f>
        <v>1443.98</v>
      </c>
      <c r="AA238" s="67">
        <f t="shared" si="42"/>
        <v>1</v>
      </c>
      <c r="AB238" s="320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3"/>
    </row>
    <row r="239" spans="1:83" ht="94.5">
      <c r="A239" s="71" t="s">
        <v>216</v>
      </c>
      <c r="B239" s="37" t="s">
        <v>44</v>
      </c>
      <c r="C239" s="37" t="s">
        <v>37</v>
      </c>
      <c r="D239" s="37" t="s">
        <v>217</v>
      </c>
      <c r="E239" s="37" t="s">
        <v>38</v>
      </c>
      <c r="F239" s="39"/>
      <c r="G239" s="39"/>
      <c r="H239" s="39"/>
      <c r="I239" s="39"/>
      <c r="J239" s="39"/>
      <c r="K239" s="39"/>
      <c r="L239" s="63"/>
      <c r="M239" s="63"/>
      <c r="N239" s="63"/>
      <c r="O239" s="39"/>
      <c r="P239" s="39"/>
      <c r="Q239" s="39"/>
      <c r="R239" s="38" t="e">
        <f>#REF!</f>
        <v>#REF!</v>
      </c>
      <c r="S239" s="38" t="e">
        <f>#REF!</f>
        <v>#REF!</v>
      </c>
      <c r="T239" s="38" t="e">
        <f>#REF!</f>
        <v>#REF!</v>
      </c>
      <c r="U239" s="38" t="e">
        <f>#REF!</f>
        <v>#REF!</v>
      </c>
      <c r="V239" s="38" t="e">
        <f>#REF!</f>
        <v>#REF!</v>
      </c>
      <c r="W239" s="38" t="e">
        <f>#REF!</f>
        <v>#REF!</v>
      </c>
      <c r="X239" s="38">
        <f>X242</f>
        <v>3351.2</v>
      </c>
      <c r="Y239" s="38">
        <f>Y242</f>
        <v>1443.98</v>
      </c>
      <c r="Z239" s="38">
        <f>Z242</f>
        <v>1443.98</v>
      </c>
      <c r="AA239" s="67">
        <f t="shared" si="42"/>
        <v>1</v>
      </c>
      <c r="AB239" s="320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103"/>
      <c r="BX239" s="103"/>
      <c r="BY239" s="103"/>
      <c r="BZ239" s="103"/>
      <c r="CA239" s="103"/>
      <c r="CB239" s="103"/>
      <c r="CC239" s="103"/>
      <c r="CD239" s="103"/>
      <c r="CE239" s="103"/>
    </row>
    <row r="240" spans="1:83" ht="47.25">
      <c r="A240" s="68" t="s">
        <v>100</v>
      </c>
      <c r="B240" s="37" t="s">
        <v>44</v>
      </c>
      <c r="C240" s="37" t="s">
        <v>37</v>
      </c>
      <c r="D240" s="37" t="s">
        <v>217</v>
      </c>
      <c r="E240" s="37" t="s">
        <v>101</v>
      </c>
      <c r="F240" s="37" t="s">
        <v>101</v>
      </c>
      <c r="G240" s="39"/>
      <c r="H240" s="39"/>
      <c r="I240" s="39"/>
      <c r="J240" s="39"/>
      <c r="K240" s="39"/>
      <c r="L240" s="39"/>
      <c r="M240" s="63"/>
      <c r="N240" s="63"/>
      <c r="O240" s="63"/>
      <c r="P240" s="39"/>
      <c r="Q240" s="39"/>
      <c r="R240" s="39"/>
      <c r="S240" s="39"/>
      <c r="T240" s="38"/>
      <c r="U240" s="38"/>
      <c r="V240" s="38"/>
      <c r="W240" s="40"/>
      <c r="X240" s="39">
        <f>X241</f>
        <v>3351.2</v>
      </c>
      <c r="Y240" s="39">
        <f>Y241</f>
        <v>1443.98</v>
      </c>
      <c r="Z240" s="39">
        <f>Z241</f>
        <v>1443.98</v>
      </c>
      <c r="AA240" s="67">
        <f t="shared" si="42"/>
        <v>1</v>
      </c>
      <c r="AB240" s="320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3"/>
      <c r="BO240" s="103"/>
      <c r="BP240" s="103"/>
      <c r="BQ240" s="103"/>
      <c r="BR240" s="103"/>
      <c r="BS240" s="103"/>
      <c r="BT240" s="103"/>
      <c r="BU240" s="103"/>
      <c r="BV240" s="103"/>
      <c r="BW240" s="103"/>
      <c r="BX240" s="103"/>
      <c r="BY240" s="103"/>
      <c r="BZ240" s="103"/>
      <c r="CA240" s="103"/>
      <c r="CB240" s="103"/>
      <c r="CC240" s="103"/>
      <c r="CD240" s="103"/>
      <c r="CE240" s="103"/>
    </row>
    <row r="241" spans="1:83" ht="47.25">
      <c r="A241" s="68" t="s">
        <v>102</v>
      </c>
      <c r="B241" s="37" t="s">
        <v>44</v>
      </c>
      <c r="C241" s="37" t="s">
        <v>37</v>
      </c>
      <c r="D241" s="37" t="s">
        <v>217</v>
      </c>
      <c r="E241" s="37" t="s">
        <v>103</v>
      </c>
      <c r="F241" s="37" t="s">
        <v>103</v>
      </c>
      <c r="G241" s="39"/>
      <c r="H241" s="39"/>
      <c r="I241" s="39"/>
      <c r="J241" s="39"/>
      <c r="K241" s="39"/>
      <c r="L241" s="39"/>
      <c r="M241" s="63"/>
      <c r="N241" s="63"/>
      <c r="O241" s="63"/>
      <c r="P241" s="39"/>
      <c r="Q241" s="39"/>
      <c r="R241" s="39"/>
      <c r="S241" s="39"/>
      <c r="T241" s="38"/>
      <c r="U241" s="38"/>
      <c r="V241" s="38"/>
      <c r="W241" s="40"/>
      <c r="X241" s="39">
        <f>X242+X243</f>
        <v>3351.2</v>
      </c>
      <c r="Y241" s="39">
        <f>Y242+Y243</f>
        <v>1443.98</v>
      </c>
      <c r="Z241" s="39">
        <f>Z242+Z243</f>
        <v>1443.98</v>
      </c>
      <c r="AA241" s="67">
        <f t="shared" si="42"/>
        <v>1</v>
      </c>
      <c r="AB241" s="320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3"/>
      <c r="BU241" s="103"/>
      <c r="BV241" s="103"/>
      <c r="BW241" s="103"/>
      <c r="BX241" s="103"/>
      <c r="BY241" s="103"/>
      <c r="BZ241" s="103"/>
      <c r="CA241" s="103"/>
      <c r="CB241" s="103"/>
      <c r="CC241" s="103"/>
      <c r="CD241" s="103"/>
      <c r="CE241" s="103"/>
    </row>
    <row r="242" spans="1:83" ht="78.75">
      <c r="A242" s="68" t="s">
        <v>229</v>
      </c>
      <c r="B242" s="37" t="s">
        <v>44</v>
      </c>
      <c r="C242" s="37" t="s">
        <v>37</v>
      </c>
      <c r="D242" s="37" t="s">
        <v>217</v>
      </c>
      <c r="E242" s="37" t="s">
        <v>219</v>
      </c>
      <c r="F242" s="37"/>
      <c r="G242" s="39"/>
      <c r="H242" s="39"/>
      <c r="I242" s="39"/>
      <c r="J242" s="39"/>
      <c r="K242" s="39"/>
      <c r="L242" s="39"/>
      <c r="M242" s="63"/>
      <c r="N242" s="63"/>
      <c r="O242" s="63"/>
      <c r="P242" s="39"/>
      <c r="Q242" s="39"/>
      <c r="R242" s="39"/>
      <c r="S242" s="39"/>
      <c r="T242" s="38"/>
      <c r="U242" s="38"/>
      <c r="V242" s="38"/>
      <c r="W242" s="40"/>
      <c r="X242" s="39">
        <v>3351.2</v>
      </c>
      <c r="Y242" s="39">
        <v>1443.98</v>
      </c>
      <c r="Z242" s="39">
        <v>1443.98</v>
      </c>
      <c r="AA242" s="67">
        <f t="shared" si="42"/>
        <v>1</v>
      </c>
      <c r="AB242" s="320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3"/>
      <c r="BN242" s="103"/>
      <c r="BO242" s="103"/>
      <c r="BP242" s="103"/>
      <c r="BQ242" s="103"/>
      <c r="BR242" s="103"/>
      <c r="BS242" s="103"/>
      <c r="BT242" s="103"/>
      <c r="BU242" s="103"/>
      <c r="BV242" s="103"/>
      <c r="BW242" s="103"/>
      <c r="BX242" s="103"/>
      <c r="BY242" s="103"/>
      <c r="BZ242" s="103"/>
      <c r="CA242" s="103"/>
      <c r="CB242" s="103"/>
      <c r="CC242" s="103"/>
      <c r="CD242" s="103"/>
      <c r="CE242" s="103"/>
    </row>
    <row r="243" spans="1:83" ht="47.25">
      <c r="A243" s="68" t="s">
        <v>106</v>
      </c>
      <c r="B243" s="37" t="s">
        <v>44</v>
      </c>
      <c r="C243" s="37" t="s">
        <v>37</v>
      </c>
      <c r="D243" s="37" t="s">
        <v>217</v>
      </c>
      <c r="E243" s="37" t="s">
        <v>107</v>
      </c>
      <c r="F243" s="37"/>
      <c r="G243" s="39"/>
      <c r="H243" s="39"/>
      <c r="I243" s="39"/>
      <c r="J243" s="39"/>
      <c r="K243" s="39"/>
      <c r="L243" s="39"/>
      <c r="M243" s="63"/>
      <c r="N243" s="63"/>
      <c r="O243" s="63"/>
      <c r="P243" s="39"/>
      <c r="Q243" s="39"/>
      <c r="R243" s="39"/>
      <c r="S243" s="39"/>
      <c r="T243" s="38"/>
      <c r="U243" s="38"/>
      <c r="V243" s="38"/>
      <c r="W243" s="40"/>
      <c r="X243" s="39">
        <v>0</v>
      </c>
      <c r="Y243" s="39">
        <v>0</v>
      </c>
      <c r="Z243" s="39">
        <v>0</v>
      </c>
      <c r="AA243" s="67">
        <v>0</v>
      </c>
      <c r="AB243" s="320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103"/>
      <c r="CE243" s="103"/>
    </row>
    <row r="244" spans="1:83" ht="31.5">
      <c r="A244" s="311" t="s">
        <v>222</v>
      </c>
      <c r="B244" s="346" t="s">
        <v>44</v>
      </c>
      <c r="C244" s="346" t="s">
        <v>37</v>
      </c>
      <c r="D244" s="346" t="s">
        <v>217</v>
      </c>
      <c r="E244" s="346" t="s">
        <v>223</v>
      </c>
      <c r="F244" s="346"/>
      <c r="G244" s="347"/>
      <c r="H244" s="347"/>
      <c r="I244" s="347"/>
      <c r="J244" s="347"/>
      <c r="K244" s="347"/>
      <c r="L244" s="347"/>
      <c r="M244" s="347"/>
      <c r="N244" s="347"/>
      <c r="O244" s="347"/>
      <c r="P244" s="347"/>
      <c r="Q244" s="347"/>
      <c r="R244" s="347"/>
      <c r="S244" s="347"/>
      <c r="T244" s="348"/>
      <c r="U244" s="348"/>
      <c r="V244" s="348"/>
      <c r="W244" s="349"/>
      <c r="X244" s="347">
        <f>X245</f>
        <v>0</v>
      </c>
      <c r="Y244" s="347">
        <f>Y245</f>
        <v>0</v>
      </c>
      <c r="Z244" s="347">
        <f>Z245</f>
        <v>0</v>
      </c>
      <c r="AA244" s="350">
        <v>0</v>
      </c>
      <c r="AB244" s="320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  <c r="BP244" s="103"/>
      <c r="BQ244" s="103"/>
      <c r="BR244" s="103"/>
      <c r="BS244" s="103"/>
      <c r="BT244" s="103"/>
      <c r="BU244" s="103"/>
      <c r="BV244" s="103"/>
      <c r="BW244" s="103"/>
      <c r="BX244" s="103"/>
      <c r="BY244" s="103"/>
      <c r="BZ244" s="103"/>
      <c r="CA244" s="103"/>
      <c r="CB244" s="103"/>
      <c r="CC244" s="103"/>
      <c r="CD244" s="103"/>
      <c r="CE244" s="103"/>
    </row>
    <row r="245" spans="1:83" ht="78.75">
      <c r="A245" s="332" t="s">
        <v>348</v>
      </c>
      <c r="B245" s="37" t="s">
        <v>44</v>
      </c>
      <c r="C245" s="37" t="s">
        <v>37</v>
      </c>
      <c r="D245" s="37" t="s">
        <v>217</v>
      </c>
      <c r="E245" s="37" t="s">
        <v>349</v>
      </c>
      <c r="F245" s="37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8"/>
      <c r="U245" s="38"/>
      <c r="V245" s="38"/>
      <c r="W245" s="40"/>
      <c r="X245" s="39">
        <v>0</v>
      </c>
      <c r="Y245" s="39">
        <v>0</v>
      </c>
      <c r="Z245" s="39">
        <v>0</v>
      </c>
      <c r="AA245" s="67">
        <v>0</v>
      </c>
      <c r="AB245" s="320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  <c r="BP245" s="103"/>
      <c r="BQ245" s="103"/>
      <c r="BR245" s="103"/>
      <c r="BS245" s="103"/>
      <c r="BT245" s="103"/>
      <c r="BU245" s="103"/>
      <c r="BV245" s="103"/>
      <c r="BW245" s="103"/>
      <c r="BX245" s="103"/>
      <c r="BY245" s="103"/>
      <c r="BZ245" s="103"/>
      <c r="CA245" s="103"/>
      <c r="CB245" s="103"/>
      <c r="CC245" s="103"/>
      <c r="CD245" s="103"/>
      <c r="CE245" s="103"/>
    </row>
    <row r="246" spans="1:28" s="102" customFormat="1" ht="15.75">
      <c r="A246" s="81" t="s">
        <v>26</v>
      </c>
      <c r="B246" s="74" t="s">
        <v>45</v>
      </c>
      <c r="C246" s="74" t="s">
        <v>43</v>
      </c>
      <c r="D246" s="74" t="s">
        <v>40</v>
      </c>
      <c r="E246" s="74" t="s">
        <v>38</v>
      </c>
      <c r="F246" s="76" t="e">
        <f aca="true" t="shared" si="46" ref="F246:K246">F247+F278+F402+F430</f>
        <v>#REF!</v>
      </c>
      <c r="G246" s="76" t="e">
        <f t="shared" si="46"/>
        <v>#REF!</v>
      </c>
      <c r="H246" s="76" t="e">
        <f t="shared" si="46"/>
        <v>#REF!</v>
      </c>
      <c r="I246" s="76" t="e">
        <f t="shared" si="46"/>
        <v>#REF!</v>
      </c>
      <c r="J246" s="76" t="e">
        <f t="shared" si="46"/>
        <v>#REF!</v>
      </c>
      <c r="K246" s="76" t="e">
        <f t="shared" si="46"/>
        <v>#REF!</v>
      </c>
      <c r="L246" s="76">
        <v>95386.5</v>
      </c>
      <c r="M246" s="76">
        <v>46360.7</v>
      </c>
      <c r="N246" s="76">
        <v>49025.8</v>
      </c>
      <c r="O246" s="76" t="e">
        <f aca="true" t="shared" si="47" ref="O246:W246">O247+O278+O402+O430</f>
        <v>#REF!</v>
      </c>
      <c r="P246" s="76" t="e">
        <f t="shared" si="47"/>
        <v>#REF!</v>
      </c>
      <c r="Q246" s="76" t="e">
        <f t="shared" si="47"/>
        <v>#REF!</v>
      </c>
      <c r="R246" s="76" t="e">
        <f t="shared" si="47"/>
        <v>#REF!</v>
      </c>
      <c r="S246" s="76" t="e">
        <f t="shared" si="47"/>
        <v>#REF!</v>
      </c>
      <c r="T246" s="76" t="e">
        <f t="shared" si="47"/>
        <v>#REF!</v>
      </c>
      <c r="U246" s="76" t="e">
        <f t="shared" si="47"/>
        <v>#REF!</v>
      </c>
      <c r="V246" s="76" t="e">
        <f t="shared" si="47"/>
        <v>#REF!</v>
      </c>
      <c r="W246" s="76" t="e">
        <f t="shared" si="47"/>
        <v>#REF!</v>
      </c>
      <c r="X246" s="338">
        <f>X247+X278+X402+X430+X396</f>
        <v>156576.65999999997</v>
      </c>
      <c r="Y246" s="76">
        <f>Y247+Y278+Y402+Y430+Y396</f>
        <v>258260.68999999997</v>
      </c>
      <c r="Z246" s="76">
        <f>Z247+Z278+Z402+Z430+Z396</f>
        <v>249588.82</v>
      </c>
      <c r="AA246" s="78">
        <f aca="true" t="shared" si="48" ref="AA246:AA273">Z246/Y246</f>
        <v>0.9664220288422525</v>
      </c>
      <c r="AB246" s="320"/>
    </row>
    <row r="247" spans="1:28" ht="15.75">
      <c r="A247" s="345" t="s">
        <v>27</v>
      </c>
      <c r="B247" s="322" t="s">
        <v>45</v>
      </c>
      <c r="C247" s="322" t="s">
        <v>36</v>
      </c>
      <c r="D247" s="322" t="s">
        <v>40</v>
      </c>
      <c r="E247" s="322" t="s">
        <v>38</v>
      </c>
      <c r="F247" s="62">
        <v>13455.6</v>
      </c>
      <c r="G247" s="62">
        <v>13455.6</v>
      </c>
      <c r="H247" s="62"/>
      <c r="I247" s="62">
        <v>46.5</v>
      </c>
      <c r="J247" s="62">
        <v>46.5</v>
      </c>
      <c r="K247" s="62"/>
      <c r="L247" s="63">
        <v>13502.1</v>
      </c>
      <c r="M247" s="63">
        <v>13502.1</v>
      </c>
      <c r="N247" s="63">
        <v>0</v>
      </c>
      <c r="O247" s="62">
        <f>441.5-1096</f>
        <v>-654.5</v>
      </c>
      <c r="P247" s="62">
        <f>441.5-1096</f>
        <v>-654.5</v>
      </c>
      <c r="Q247" s="62"/>
      <c r="R247" s="62" t="e">
        <f>#REF!</f>
        <v>#REF!</v>
      </c>
      <c r="S247" s="62" t="e">
        <f>#REF!</f>
        <v>#REF!</v>
      </c>
      <c r="T247" s="62" t="e">
        <f>#REF!</f>
        <v>#REF!</v>
      </c>
      <c r="U247" s="62" t="e">
        <f>#REF!</f>
        <v>#REF!</v>
      </c>
      <c r="V247" s="62" t="e">
        <f>#REF!</f>
        <v>#REF!</v>
      </c>
      <c r="W247" s="62" t="e">
        <f>#REF!</f>
        <v>#REF!</v>
      </c>
      <c r="X247" s="62">
        <f>X248+X266+X269+X262</f>
        <v>10990.7</v>
      </c>
      <c r="Y247" s="62">
        <f>Y248+Y266+Y269+Y262</f>
        <v>56027.47</v>
      </c>
      <c r="Z247" s="62">
        <f>Z248+Z266++Z269+Z262</f>
        <v>55751.1</v>
      </c>
      <c r="AA247" s="67">
        <f t="shared" si="48"/>
        <v>0.9950672411229705</v>
      </c>
      <c r="AB247" s="320"/>
    </row>
    <row r="248" spans="1:28" ht="15.75">
      <c r="A248" s="351" t="s">
        <v>248</v>
      </c>
      <c r="B248" s="37" t="s">
        <v>45</v>
      </c>
      <c r="C248" s="37" t="s">
        <v>36</v>
      </c>
      <c r="D248" s="37" t="s">
        <v>249</v>
      </c>
      <c r="E248" s="37" t="s">
        <v>38</v>
      </c>
      <c r="F248" s="38"/>
      <c r="G248" s="38"/>
      <c r="H248" s="38"/>
      <c r="I248" s="38"/>
      <c r="J248" s="38"/>
      <c r="K248" s="38"/>
      <c r="L248" s="63"/>
      <c r="M248" s="63"/>
      <c r="N248" s="63"/>
      <c r="O248" s="38"/>
      <c r="P248" s="38"/>
      <c r="Q248" s="38"/>
      <c r="R248" s="38"/>
      <c r="S248" s="38"/>
      <c r="T248" s="38"/>
      <c r="U248" s="38"/>
      <c r="V248" s="38"/>
      <c r="W248" s="38"/>
      <c r="X248" s="38">
        <f>X249</f>
        <v>9620.7</v>
      </c>
      <c r="Y248" s="38">
        <f>Y249</f>
        <v>11002.310000000001</v>
      </c>
      <c r="Z248" s="38">
        <f>Z249</f>
        <v>10725.94</v>
      </c>
      <c r="AA248" s="67">
        <f t="shared" si="48"/>
        <v>0.9748807295922401</v>
      </c>
      <c r="AB248" s="320"/>
    </row>
    <row r="249" spans="1:28" ht="31.5">
      <c r="A249" s="95" t="s">
        <v>147</v>
      </c>
      <c r="B249" s="37" t="s">
        <v>45</v>
      </c>
      <c r="C249" s="37" t="s">
        <v>36</v>
      </c>
      <c r="D249" s="37">
        <v>4209900</v>
      </c>
      <c r="E249" s="37" t="s">
        <v>38</v>
      </c>
      <c r="F249" s="38">
        <v>13455.6</v>
      </c>
      <c r="G249" s="38">
        <v>13455.6</v>
      </c>
      <c r="H249" s="38"/>
      <c r="I249" s="38">
        <v>46.5</v>
      </c>
      <c r="J249" s="38">
        <v>46.5</v>
      </c>
      <c r="K249" s="38"/>
      <c r="L249" s="63">
        <v>13502.1</v>
      </c>
      <c r="M249" s="63">
        <v>13502.1</v>
      </c>
      <c r="N249" s="63">
        <v>0</v>
      </c>
      <c r="O249" s="38">
        <f>441.5-1096</f>
        <v>-654.5</v>
      </c>
      <c r="P249" s="38">
        <f>441.5-1096</f>
        <v>-654.5</v>
      </c>
      <c r="Q249" s="38"/>
      <c r="R249" s="38" t="e">
        <f>#REF!</f>
        <v>#REF!</v>
      </c>
      <c r="S249" s="38" t="e">
        <f>#REF!</f>
        <v>#REF!</v>
      </c>
      <c r="T249" s="38" t="e">
        <f>#REF!</f>
        <v>#REF!</v>
      </c>
      <c r="U249" s="38" t="e">
        <f>#REF!</f>
        <v>#REF!</v>
      </c>
      <c r="V249" s="38" t="e">
        <f>#REF!</f>
        <v>#REF!</v>
      </c>
      <c r="W249" s="38" t="e">
        <f>#REF!</f>
        <v>#REF!</v>
      </c>
      <c r="X249" s="38">
        <f>X250+X254+X258</f>
        <v>9620.7</v>
      </c>
      <c r="Y249" s="38">
        <f>Y250+Y254+Y258</f>
        <v>11002.310000000001</v>
      </c>
      <c r="Z249" s="38">
        <f>Z250+Z254+Z258</f>
        <v>10725.94</v>
      </c>
      <c r="AA249" s="67">
        <f t="shared" si="48"/>
        <v>0.9748807295922401</v>
      </c>
      <c r="AB249" s="320"/>
    </row>
    <row r="250" spans="1:28" ht="110.25">
      <c r="A250" s="71" t="s">
        <v>90</v>
      </c>
      <c r="B250" s="37" t="s">
        <v>45</v>
      </c>
      <c r="C250" s="37" t="s">
        <v>36</v>
      </c>
      <c r="D250" s="37">
        <v>4209900</v>
      </c>
      <c r="E250" s="37" t="s">
        <v>95</v>
      </c>
      <c r="F250" s="37" t="s">
        <v>95</v>
      </c>
      <c r="G250" s="39"/>
      <c r="H250" s="39"/>
      <c r="I250" s="39"/>
      <c r="J250" s="39"/>
      <c r="K250" s="39"/>
      <c r="L250" s="39"/>
      <c r="M250" s="63"/>
      <c r="N250" s="63"/>
      <c r="O250" s="63"/>
      <c r="P250" s="39"/>
      <c r="Q250" s="39"/>
      <c r="R250" s="39"/>
      <c r="S250" s="38"/>
      <c r="T250" s="38"/>
      <c r="U250" s="38"/>
      <c r="V250" s="38"/>
      <c r="W250" s="38"/>
      <c r="X250" s="38">
        <f>X251</f>
        <v>6830.400000000001</v>
      </c>
      <c r="Y250" s="38">
        <f>Y251</f>
        <v>8079.2300000000005</v>
      </c>
      <c r="Z250" s="38">
        <f>Z251</f>
        <v>8077.89</v>
      </c>
      <c r="AA250" s="67">
        <f t="shared" si="48"/>
        <v>0.9998341426101249</v>
      </c>
      <c r="AB250" s="320"/>
    </row>
    <row r="251" spans="1:28" ht="47.25">
      <c r="A251" s="311" t="s">
        <v>149</v>
      </c>
      <c r="B251" s="346" t="s">
        <v>45</v>
      </c>
      <c r="C251" s="346" t="s">
        <v>36</v>
      </c>
      <c r="D251" s="346">
        <v>4209900</v>
      </c>
      <c r="E251" s="346" t="s">
        <v>150</v>
      </c>
      <c r="F251" s="346" t="s">
        <v>96</v>
      </c>
      <c r="G251" s="347">
        <f aca="true" t="shared" si="49" ref="G251:L251">G248</f>
        <v>0</v>
      </c>
      <c r="H251" s="347">
        <f t="shared" si="49"/>
        <v>0</v>
      </c>
      <c r="I251" s="347">
        <f t="shared" si="49"/>
        <v>0</v>
      </c>
      <c r="J251" s="347">
        <f t="shared" si="49"/>
        <v>0</v>
      </c>
      <c r="K251" s="347">
        <f t="shared" si="49"/>
        <v>0</v>
      </c>
      <c r="L251" s="347">
        <f t="shared" si="49"/>
        <v>0</v>
      </c>
      <c r="M251" s="352">
        <v>5481.1</v>
      </c>
      <c r="N251" s="352">
        <v>5481.1</v>
      </c>
      <c r="O251" s="352">
        <v>0</v>
      </c>
      <c r="P251" s="347">
        <f>P248</f>
        <v>0</v>
      </c>
      <c r="Q251" s="347">
        <f>Q248</f>
        <v>0</v>
      </c>
      <c r="R251" s="347">
        <f>R248</f>
        <v>0</v>
      </c>
      <c r="S251" s="347">
        <v>3924</v>
      </c>
      <c r="T251" s="348">
        <f>3703+221+157</f>
        <v>4081</v>
      </c>
      <c r="U251" s="348">
        <v>3321</v>
      </c>
      <c r="V251" s="348">
        <v>694.4</v>
      </c>
      <c r="W251" s="349">
        <f>U251/T251</f>
        <v>0.8137711345258515</v>
      </c>
      <c r="X251" s="347">
        <f>X252+X253</f>
        <v>6830.400000000001</v>
      </c>
      <c r="Y251" s="347">
        <f>Y252+Y253</f>
        <v>8079.2300000000005</v>
      </c>
      <c r="Z251" s="347">
        <f>Z252+Z253</f>
        <v>8077.89</v>
      </c>
      <c r="AA251" s="350">
        <f t="shared" si="48"/>
        <v>0.9998341426101249</v>
      </c>
      <c r="AB251" s="320"/>
    </row>
    <row r="252" spans="1:28" ht="31.5">
      <c r="A252" s="68" t="s">
        <v>92</v>
      </c>
      <c r="B252" s="37" t="s">
        <v>45</v>
      </c>
      <c r="C252" s="37" t="s">
        <v>36</v>
      </c>
      <c r="D252" s="37">
        <v>4209900</v>
      </c>
      <c r="E252" s="37" t="s">
        <v>151</v>
      </c>
      <c r="F252" s="37" t="s">
        <v>97</v>
      </c>
      <c r="G252" s="39"/>
      <c r="H252" s="39"/>
      <c r="I252" s="39"/>
      <c r="J252" s="39"/>
      <c r="K252" s="39"/>
      <c r="L252" s="39"/>
      <c r="M252" s="63"/>
      <c r="N252" s="63"/>
      <c r="O252" s="63"/>
      <c r="P252" s="39"/>
      <c r="Q252" s="39"/>
      <c r="R252" s="39"/>
      <c r="S252" s="39"/>
      <c r="T252" s="38"/>
      <c r="U252" s="38"/>
      <c r="V252" s="38"/>
      <c r="W252" s="40"/>
      <c r="X252" s="39">
        <v>6813.6</v>
      </c>
      <c r="Y252" s="39">
        <v>8058.43</v>
      </c>
      <c r="Z252" s="39">
        <v>8058.27</v>
      </c>
      <c r="AA252" s="67">
        <f t="shared" si="48"/>
        <v>0.9999801450158405</v>
      </c>
      <c r="AB252" s="320"/>
    </row>
    <row r="253" spans="1:28" ht="63">
      <c r="A253" s="311" t="s">
        <v>124</v>
      </c>
      <c r="B253" s="37" t="s">
        <v>45</v>
      </c>
      <c r="C253" s="37" t="s">
        <v>36</v>
      </c>
      <c r="D253" s="37">
        <v>4209900</v>
      </c>
      <c r="E253" s="37" t="s">
        <v>152</v>
      </c>
      <c r="F253" s="37" t="s">
        <v>99</v>
      </c>
      <c r="G253" s="39"/>
      <c r="H253" s="39"/>
      <c r="I253" s="39"/>
      <c r="J253" s="39"/>
      <c r="K253" s="39"/>
      <c r="L253" s="39"/>
      <c r="M253" s="63"/>
      <c r="N253" s="63"/>
      <c r="O253" s="63"/>
      <c r="P253" s="39"/>
      <c r="Q253" s="39"/>
      <c r="R253" s="39"/>
      <c r="S253" s="39"/>
      <c r="T253" s="38"/>
      <c r="U253" s="38"/>
      <c r="V253" s="38"/>
      <c r="W253" s="40"/>
      <c r="X253" s="39">
        <v>16.8</v>
      </c>
      <c r="Y253" s="39">
        <v>20.8</v>
      </c>
      <c r="Z253" s="39">
        <v>19.62</v>
      </c>
      <c r="AA253" s="67">
        <f t="shared" si="48"/>
        <v>0.9432692307692307</v>
      </c>
      <c r="AB253" s="320"/>
    </row>
    <row r="254" spans="1:28" ht="47.25">
      <c r="A254" s="68" t="s">
        <v>100</v>
      </c>
      <c r="B254" s="37" t="s">
        <v>45</v>
      </c>
      <c r="C254" s="37" t="s">
        <v>36</v>
      </c>
      <c r="D254" s="37">
        <v>4209900</v>
      </c>
      <c r="E254" s="37" t="s">
        <v>101</v>
      </c>
      <c r="F254" s="37" t="s">
        <v>101</v>
      </c>
      <c r="G254" s="39"/>
      <c r="H254" s="39"/>
      <c r="I254" s="39"/>
      <c r="J254" s="39"/>
      <c r="K254" s="39"/>
      <c r="L254" s="39"/>
      <c r="M254" s="63"/>
      <c r="N254" s="63"/>
      <c r="O254" s="63"/>
      <c r="P254" s="39"/>
      <c r="Q254" s="39"/>
      <c r="R254" s="39"/>
      <c r="S254" s="39"/>
      <c r="T254" s="38"/>
      <c r="U254" s="38"/>
      <c r="V254" s="38"/>
      <c r="W254" s="40"/>
      <c r="X254" s="39">
        <f>X255</f>
        <v>2697.1000000000004</v>
      </c>
      <c r="Y254" s="39">
        <f>Y255</f>
        <v>2856.21</v>
      </c>
      <c r="Z254" s="39">
        <f>Z255</f>
        <v>2608.55</v>
      </c>
      <c r="AA254" s="67">
        <f t="shared" si="48"/>
        <v>0.9132906894100924</v>
      </c>
      <c r="AB254" s="320"/>
    </row>
    <row r="255" spans="1:28" ht="47.25">
      <c r="A255" s="68" t="s">
        <v>102</v>
      </c>
      <c r="B255" s="37" t="s">
        <v>45</v>
      </c>
      <c r="C255" s="37" t="s">
        <v>36</v>
      </c>
      <c r="D255" s="37">
        <v>4209900</v>
      </c>
      <c r="E255" s="37" t="s">
        <v>103</v>
      </c>
      <c r="F255" s="37" t="s">
        <v>103</v>
      </c>
      <c r="G255" s="39"/>
      <c r="H255" s="39"/>
      <c r="I255" s="39"/>
      <c r="J255" s="39"/>
      <c r="K255" s="39"/>
      <c r="L255" s="39"/>
      <c r="M255" s="63"/>
      <c r="N255" s="63"/>
      <c r="O255" s="63"/>
      <c r="P255" s="39"/>
      <c r="Q255" s="39"/>
      <c r="R255" s="39"/>
      <c r="S255" s="39"/>
      <c r="T255" s="38"/>
      <c r="U255" s="38"/>
      <c r="V255" s="38"/>
      <c r="W255" s="40"/>
      <c r="X255" s="39">
        <f>X256+X257</f>
        <v>2697.1000000000004</v>
      </c>
      <c r="Y255" s="39">
        <f>Y256+Y257</f>
        <v>2856.21</v>
      </c>
      <c r="Z255" s="39">
        <f>Z256+Z257</f>
        <v>2608.55</v>
      </c>
      <c r="AA255" s="67">
        <f t="shared" si="48"/>
        <v>0.9132906894100924</v>
      </c>
      <c r="AB255" s="320"/>
    </row>
    <row r="256" spans="1:28" ht="47.25">
      <c r="A256" s="68" t="s">
        <v>104</v>
      </c>
      <c r="B256" s="37" t="s">
        <v>45</v>
      </c>
      <c r="C256" s="37" t="s">
        <v>36</v>
      </c>
      <c r="D256" s="37">
        <v>4209900</v>
      </c>
      <c r="E256" s="37" t="s">
        <v>105</v>
      </c>
      <c r="F256" s="37" t="s">
        <v>105</v>
      </c>
      <c r="G256" s="39"/>
      <c r="H256" s="39"/>
      <c r="I256" s="39"/>
      <c r="J256" s="39"/>
      <c r="K256" s="39"/>
      <c r="L256" s="39"/>
      <c r="M256" s="63"/>
      <c r="N256" s="63"/>
      <c r="O256" s="63"/>
      <c r="P256" s="39"/>
      <c r="Q256" s="39"/>
      <c r="R256" s="39"/>
      <c r="S256" s="39"/>
      <c r="T256" s="38"/>
      <c r="U256" s="38"/>
      <c r="V256" s="38"/>
      <c r="W256" s="40"/>
      <c r="X256" s="39">
        <v>24.3</v>
      </c>
      <c r="Y256" s="39">
        <v>27.3</v>
      </c>
      <c r="Z256" s="39">
        <v>21</v>
      </c>
      <c r="AA256" s="67">
        <f t="shared" si="48"/>
        <v>0.7692307692307692</v>
      </c>
      <c r="AB256" s="320"/>
    </row>
    <row r="257" spans="1:28" ht="47.25">
      <c r="A257" s="68" t="s">
        <v>106</v>
      </c>
      <c r="B257" s="37" t="s">
        <v>45</v>
      </c>
      <c r="C257" s="37" t="s">
        <v>36</v>
      </c>
      <c r="D257" s="37">
        <v>4209900</v>
      </c>
      <c r="E257" s="37" t="s">
        <v>107</v>
      </c>
      <c r="F257" s="37" t="s">
        <v>107</v>
      </c>
      <c r="G257" s="39"/>
      <c r="H257" s="39"/>
      <c r="I257" s="39"/>
      <c r="J257" s="39"/>
      <c r="K257" s="39"/>
      <c r="L257" s="39"/>
      <c r="M257" s="63"/>
      <c r="N257" s="63"/>
      <c r="O257" s="63"/>
      <c r="P257" s="39"/>
      <c r="Q257" s="39"/>
      <c r="R257" s="39"/>
      <c r="S257" s="39"/>
      <c r="T257" s="38"/>
      <c r="U257" s="38"/>
      <c r="V257" s="38"/>
      <c r="W257" s="40"/>
      <c r="X257" s="39">
        <v>2672.8</v>
      </c>
      <c r="Y257" s="39">
        <v>2828.91</v>
      </c>
      <c r="Z257" s="39">
        <v>2587.55</v>
      </c>
      <c r="AA257" s="67">
        <f t="shared" si="48"/>
        <v>0.9146809195060996</v>
      </c>
      <c r="AB257" s="320"/>
    </row>
    <row r="258" spans="1:28" ht="15.75">
      <c r="A258" s="68" t="s">
        <v>108</v>
      </c>
      <c r="B258" s="37" t="s">
        <v>45</v>
      </c>
      <c r="C258" s="37" t="s">
        <v>36</v>
      </c>
      <c r="D258" s="37">
        <v>4209900</v>
      </c>
      <c r="E258" s="37" t="s">
        <v>109</v>
      </c>
      <c r="F258" s="37" t="s">
        <v>109</v>
      </c>
      <c r="G258" s="39"/>
      <c r="H258" s="39"/>
      <c r="I258" s="39"/>
      <c r="J258" s="39"/>
      <c r="K258" s="39"/>
      <c r="L258" s="39"/>
      <c r="M258" s="63"/>
      <c r="N258" s="63"/>
      <c r="O258" s="63"/>
      <c r="P258" s="39"/>
      <c r="Q258" s="39"/>
      <c r="R258" s="39"/>
      <c r="S258" s="39"/>
      <c r="T258" s="38"/>
      <c r="U258" s="38"/>
      <c r="V258" s="38"/>
      <c r="W258" s="40"/>
      <c r="X258" s="39">
        <f>X259</f>
        <v>93.2</v>
      </c>
      <c r="Y258" s="39">
        <f>Y259</f>
        <v>66.87</v>
      </c>
      <c r="Z258" s="39">
        <f>Z259</f>
        <v>39.5</v>
      </c>
      <c r="AA258" s="67">
        <f t="shared" si="48"/>
        <v>0.5906983699715866</v>
      </c>
      <c r="AB258" s="320"/>
    </row>
    <row r="259" spans="1:28" ht="31.5">
      <c r="A259" s="68" t="s">
        <v>110</v>
      </c>
      <c r="B259" s="37" t="s">
        <v>45</v>
      </c>
      <c r="C259" s="37" t="s">
        <v>36</v>
      </c>
      <c r="D259" s="37">
        <v>4209900</v>
      </c>
      <c r="E259" s="37" t="s">
        <v>111</v>
      </c>
      <c r="F259" s="37" t="s">
        <v>111</v>
      </c>
      <c r="G259" s="39"/>
      <c r="H259" s="39"/>
      <c r="I259" s="39"/>
      <c r="J259" s="39"/>
      <c r="K259" s="39"/>
      <c r="L259" s="39"/>
      <c r="M259" s="63"/>
      <c r="N259" s="63"/>
      <c r="O259" s="63"/>
      <c r="P259" s="39"/>
      <c r="Q259" s="39"/>
      <c r="R259" s="39"/>
      <c r="S259" s="39"/>
      <c r="T259" s="38"/>
      <c r="U259" s="38"/>
      <c r="V259" s="38"/>
      <c r="W259" s="40"/>
      <c r="X259" s="39">
        <f>X261+X260</f>
        <v>93.2</v>
      </c>
      <c r="Y259" s="39">
        <f>Y261+Y260</f>
        <v>66.87</v>
      </c>
      <c r="Z259" s="39">
        <f>Z261+Z260</f>
        <v>39.5</v>
      </c>
      <c r="AA259" s="67">
        <f t="shared" si="48"/>
        <v>0.5906983699715866</v>
      </c>
      <c r="AB259" s="320"/>
    </row>
    <row r="260" spans="1:28" ht="31.5">
      <c r="A260" s="68" t="s">
        <v>161</v>
      </c>
      <c r="B260" s="37" t="s">
        <v>45</v>
      </c>
      <c r="C260" s="37" t="s">
        <v>36</v>
      </c>
      <c r="D260" s="37">
        <v>4209900</v>
      </c>
      <c r="E260" s="37" t="s">
        <v>162</v>
      </c>
      <c r="F260" s="37"/>
      <c r="G260" s="39"/>
      <c r="H260" s="39"/>
      <c r="I260" s="39"/>
      <c r="J260" s="39"/>
      <c r="K260" s="39"/>
      <c r="L260" s="39"/>
      <c r="M260" s="63"/>
      <c r="N260" s="63"/>
      <c r="O260" s="63"/>
      <c r="P260" s="39"/>
      <c r="Q260" s="39"/>
      <c r="R260" s="39"/>
      <c r="S260" s="39"/>
      <c r="T260" s="38"/>
      <c r="U260" s="38"/>
      <c r="V260" s="38"/>
      <c r="W260" s="40"/>
      <c r="X260" s="39">
        <v>49</v>
      </c>
      <c r="Y260" s="39">
        <v>49</v>
      </c>
      <c r="Z260" s="39">
        <v>27.33</v>
      </c>
      <c r="AA260" s="67">
        <f t="shared" si="48"/>
        <v>0.5577551020408162</v>
      </c>
      <c r="AB260" s="320"/>
    </row>
    <row r="261" spans="1:28" ht="31.5">
      <c r="A261" s="68" t="s">
        <v>112</v>
      </c>
      <c r="B261" s="37" t="s">
        <v>45</v>
      </c>
      <c r="C261" s="37" t="s">
        <v>36</v>
      </c>
      <c r="D261" s="37">
        <v>4209900</v>
      </c>
      <c r="E261" s="37" t="s">
        <v>113</v>
      </c>
      <c r="F261" s="37" t="s">
        <v>113</v>
      </c>
      <c r="G261" s="39"/>
      <c r="H261" s="39"/>
      <c r="I261" s="39"/>
      <c r="J261" s="39"/>
      <c r="K261" s="39"/>
      <c r="L261" s="39"/>
      <c r="M261" s="63"/>
      <c r="N261" s="63"/>
      <c r="O261" s="63"/>
      <c r="P261" s="39"/>
      <c r="Q261" s="39"/>
      <c r="R261" s="39"/>
      <c r="S261" s="39"/>
      <c r="T261" s="38"/>
      <c r="U261" s="38"/>
      <c r="V261" s="38"/>
      <c r="W261" s="40"/>
      <c r="X261" s="39">
        <v>44.2</v>
      </c>
      <c r="Y261" s="39">
        <v>17.87</v>
      </c>
      <c r="Z261" s="39">
        <v>12.17</v>
      </c>
      <c r="AA261" s="67">
        <f t="shared" si="48"/>
        <v>0.681029658645775</v>
      </c>
      <c r="AB261" s="320"/>
    </row>
    <row r="262" spans="1:31" ht="31.5">
      <c r="A262" s="332" t="s">
        <v>250</v>
      </c>
      <c r="B262" s="37" t="s">
        <v>45</v>
      </c>
      <c r="C262" s="37" t="s">
        <v>36</v>
      </c>
      <c r="D262" s="37" t="s">
        <v>251</v>
      </c>
      <c r="E262" s="37" t="s">
        <v>38</v>
      </c>
      <c r="F262" s="37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8"/>
      <c r="U262" s="38"/>
      <c r="V262" s="38"/>
      <c r="W262" s="40"/>
      <c r="X262" s="39">
        <f>X263+X264+X265</f>
        <v>0</v>
      </c>
      <c r="Y262" s="39">
        <f>Y263+Y264+Y265</f>
        <v>44000</v>
      </c>
      <c r="Z262" s="39">
        <f>Z263+Z264+Z265</f>
        <v>44000</v>
      </c>
      <c r="AA262" s="67">
        <f t="shared" si="48"/>
        <v>1</v>
      </c>
      <c r="AB262" s="320"/>
      <c r="AE262" s="103"/>
    </row>
    <row r="263" spans="1:31" ht="110.25">
      <c r="A263" s="332" t="s">
        <v>252</v>
      </c>
      <c r="B263" s="37" t="s">
        <v>45</v>
      </c>
      <c r="C263" s="37" t="s">
        <v>36</v>
      </c>
      <c r="D263" s="37" t="s">
        <v>251</v>
      </c>
      <c r="E263" s="37" t="s">
        <v>253</v>
      </c>
      <c r="F263" s="37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8"/>
      <c r="U263" s="38"/>
      <c r="V263" s="38"/>
      <c r="W263" s="40"/>
      <c r="X263" s="39"/>
      <c r="Y263" s="39">
        <v>17500</v>
      </c>
      <c r="Z263" s="39">
        <v>17500</v>
      </c>
      <c r="AA263" s="67">
        <f t="shared" si="48"/>
        <v>1</v>
      </c>
      <c r="AB263" s="320"/>
      <c r="AE263" s="103"/>
    </row>
    <row r="264" spans="1:31" ht="94.5">
      <c r="A264" s="353" t="s">
        <v>254</v>
      </c>
      <c r="B264" s="37" t="s">
        <v>45</v>
      </c>
      <c r="C264" s="37" t="s">
        <v>36</v>
      </c>
      <c r="D264" s="37" t="s">
        <v>251</v>
      </c>
      <c r="E264" s="37" t="s">
        <v>255</v>
      </c>
      <c r="F264" s="37"/>
      <c r="G264" s="39"/>
      <c r="H264" s="39"/>
      <c r="I264" s="39"/>
      <c r="J264" s="39"/>
      <c r="K264" s="39"/>
      <c r="L264" s="39"/>
      <c r="M264" s="63"/>
      <c r="N264" s="63"/>
      <c r="O264" s="63"/>
      <c r="P264" s="39"/>
      <c r="Q264" s="39"/>
      <c r="R264" s="39"/>
      <c r="S264" s="39"/>
      <c r="T264" s="38"/>
      <c r="U264" s="38"/>
      <c r="V264" s="38"/>
      <c r="W264" s="40"/>
      <c r="X264" s="39"/>
      <c r="Y264" s="39">
        <v>12500</v>
      </c>
      <c r="Z264" s="39">
        <v>12500</v>
      </c>
      <c r="AA264" s="67">
        <f t="shared" si="48"/>
        <v>1</v>
      </c>
      <c r="AB264" s="320"/>
      <c r="AE264" s="103"/>
    </row>
    <row r="265" spans="1:31" ht="78.75">
      <c r="A265" s="332" t="s">
        <v>256</v>
      </c>
      <c r="B265" s="37" t="s">
        <v>45</v>
      </c>
      <c r="C265" s="37" t="s">
        <v>36</v>
      </c>
      <c r="D265" s="37" t="s">
        <v>251</v>
      </c>
      <c r="E265" s="37" t="s">
        <v>257</v>
      </c>
      <c r="F265" s="37"/>
      <c r="G265" s="39"/>
      <c r="H265" s="39"/>
      <c r="I265" s="39"/>
      <c r="J265" s="39"/>
      <c r="K265" s="39"/>
      <c r="L265" s="39"/>
      <c r="M265" s="63"/>
      <c r="N265" s="63"/>
      <c r="O265" s="63"/>
      <c r="P265" s="39"/>
      <c r="Q265" s="39"/>
      <c r="R265" s="39"/>
      <c r="S265" s="39"/>
      <c r="T265" s="38"/>
      <c r="U265" s="38"/>
      <c r="V265" s="38"/>
      <c r="W265" s="40"/>
      <c r="X265" s="39"/>
      <c r="Y265" s="39">
        <v>14000</v>
      </c>
      <c r="Z265" s="39">
        <v>14000</v>
      </c>
      <c r="AA265" s="67">
        <f t="shared" si="48"/>
        <v>1</v>
      </c>
      <c r="AB265" s="320"/>
      <c r="AE265" s="103"/>
    </row>
    <row r="266" spans="1:28" ht="141.75">
      <c r="A266" s="68" t="s">
        <v>258</v>
      </c>
      <c r="B266" s="37" t="s">
        <v>45</v>
      </c>
      <c r="C266" s="37" t="s">
        <v>36</v>
      </c>
      <c r="D266" s="37" t="s">
        <v>259</v>
      </c>
      <c r="E266" s="37" t="s">
        <v>38</v>
      </c>
      <c r="F266" s="37"/>
      <c r="G266" s="39"/>
      <c r="H266" s="39"/>
      <c r="I266" s="39"/>
      <c r="J266" s="39"/>
      <c r="K266" s="39"/>
      <c r="L266" s="39"/>
      <c r="M266" s="63"/>
      <c r="N266" s="63"/>
      <c r="O266" s="63"/>
      <c r="P266" s="39"/>
      <c r="Q266" s="39"/>
      <c r="R266" s="39"/>
      <c r="S266" s="39"/>
      <c r="T266" s="38"/>
      <c r="U266" s="38"/>
      <c r="V266" s="38"/>
      <c r="W266" s="40"/>
      <c r="X266" s="39">
        <f aca="true" t="shared" si="50" ref="X266:Z267">X267</f>
        <v>0</v>
      </c>
      <c r="Y266" s="39">
        <f t="shared" si="50"/>
        <v>1006.44</v>
      </c>
      <c r="Z266" s="39">
        <f t="shared" si="50"/>
        <v>1006.44</v>
      </c>
      <c r="AA266" s="67">
        <f t="shared" si="48"/>
        <v>1</v>
      </c>
      <c r="AB266" s="320"/>
    </row>
    <row r="267" spans="1:28" ht="31.5">
      <c r="A267" s="68" t="s">
        <v>260</v>
      </c>
      <c r="B267" s="37" t="s">
        <v>45</v>
      </c>
      <c r="C267" s="37" t="s">
        <v>36</v>
      </c>
      <c r="D267" s="37" t="s">
        <v>259</v>
      </c>
      <c r="E267" s="37" t="s">
        <v>150</v>
      </c>
      <c r="F267" s="37"/>
      <c r="G267" s="39"/>
      <c r="H267" s="39"/>
      <c r="I267" s="39"/>
      <c r="J267" s="39"/>
      <c r="K267" s="39"/>
      <c r="L267" s="39"/>
      <c r="M267" s="63"/>
      <c r="N267" s="63"/>
      <c r="O267" s="63"/>
      <c r="P267" s="39"/>
      <c r="Q267" s="39"/>
      <c r="R267" s="39"/>
      <c r="S267" s="39"/>
      <c r="T267" s="38"/>
      <c r="U267" s="38"/>
      <c r="V267" s="38"/>
      <c r="W267" s="40"/>
      <c r="X267" s="39">
        <f t="shared" si="50"/>
        <v>0</v>
      </c>
      <c r="Y267" s="39">
        <f t="shared" si="50"/>
        <v>1006.44</v>
      </c>
      <c r="Z267" s="39">
        <f t="shared" si="50"/>
        <v>1006.44</v>
      </c>
      <c r="AA267" s="67">
        <f t="shared" si="48"/>
        <v>1</v>
      </c>
      <c r="AB267" s="320"/>
    </row>
    <row r="268" spans="1:28" ht="31.5">
      <c r="A268" s="68" t="s">
        <v>92</v>
      </c>
      <c r="B268" s="37" t="s">
        <v>45</v>
      </c>
      <c r="C268" s="37" t="s">
        <v>36</v>
      </c>
      <c r="D268" s="37" t="s">
        <v>259</v>
      </c>
      <c r="E268" s="37" t="s">
        <v>151</v>
      </c>
      <c r="F268" s="37"/>
      <c r="G268" s="39"/>
      <c r="H268" s="39"/>
      <c r="I268" s="39"/>
      <c r="J268" s="39"/>
      <c r="K268" s="39"/>
      <c r="L268" s="39"/>
      <c r="M268" s="63"/>
      <c r="N268" s="63"/>
      <c r="O268" s="63"/>
      <c r="P268" s="39"/>
      <c r="Q268" s="39"/>
      <c r="R268" s="39"/>
      <c r="S268" s="39"/>
      <c r="T268" s="38"/>
      <c r="U268" s="38"/>
      <c r="V268" s="38"/>
      <c r="W268" s="40"/>
      <c r="X268" s="39"/>
      <c r="Y268" s="39">
        <v>1006.44</v>
      </c>
      <c r="Z268" s="39">
        <v>1006.44</v>
      </c>
      <c r="AA268" s="67">
        <f t="shared" si="48"/>
        <v>1</v>
      </c>
      <c r="AB268" s="320"/>
    </row>
    <row r="269" spans="1:28" ht="31.5">
      <c r="A269" s="326" t="s">
        <v>172</v>
      </c>
      <c r="B269" s="322" t="s">
        <v>45</v>
      </c>
      <c r="C269" s="322" t="s">
        <v>36</v>
      </c>
      <c r="D269" s="322" t="s">
        <v>173</v>
      </c>
      <c r="E269" s="322" t="s">
        <v>38</v>
      </c>
      <c r="F269" s="62"/>
      <c r="G269" s="62"/>
      <c r="H269" s="62"/>
      <c r="I269" s="62"/>
      <c r="J269" s="62"/>
      <c r="K269" s="62"/>
      <c r="L269" s="63"/>
      <c r="M269" s="63"/>
      <c r="N269" s="63"/>
      <c r="O269" s="62"/>
      <c r="P269" s="62"/>
      <c r="Q269" s="62"/>
      <c r="R269" s="62"/>
      <c r="S269" s="62"/>
      <c r="T269" s="62"/>
      <c r="U269" s="62"/>
      <c r="V269" s="62"/>
      <c r="W269" s="62"/>
      <c r="X269" s="62">
        <f>X270+X274</f>
        <v>1370</v>
      </c>
      <c r="Y269" s="62">
        <f aca="true" t="shared" si="51" ref="Y269:Z272">Y270</f>
        <v>18.72</v>
      </c>
      <c r="Z269" s="62">
        <f t="shared" si="51"/>
        <v>18.72</v>
      </c>
      <c r="AA269" s="325">
        <f t="shared" si="48"/>
        <v>1</v>
      </c>
      <c r="AB269" s="320"/>
    </row>
    <row r="270" spans="1:28" ht="94.5">
      <c r="A270" s="36" t="s">
        <v>263</v>
      </c>
      <c r="B270" s="37" t="s">
        <v>45</v>
      </c>
      <c r="C270" s="37" t="s">
        <v>36</v>
      </c>
      <c r="D270" s="37" t="s">
        <v>264</v>
      </c>
      <c r="E270" s="37" t="s">
        <v>38</v>
      </c>
      <c r="F270" s="37"/>
      <c r="G270" s="39"/>
      <c r="H270" s="39"/>
      <c r="I270" s="39"/>
      <c r="J270" s="39"/>
      <c r="K270" s="39"/>
      <c r="L270" s="39"/>
      <c r="M270" s="63"/>
      <c r="N270" s="63"/>
      <c r="O270" s="63"/>
      <c r="P270" s="39"/>
      <c r="Q270" s="39"/>
      <c r="R270" s="39"/>
      <c r="S270" s="39"/>
      <c r="T270" s="38"/>
      <c r="U270" s="38"/>
      <c r="V270" s="38"/>
      <c r="W270" s="40"/>
      <c r="X270" s="39">
        <f>X271</f>
        <v>0</v>
      </c>
      <c r="Y270" s="39">
        <f t="shared" si="51"/>
        <v>18.72</v>
      </c>
      <c r="Z270" s="39">
        <f t="shared" si="51"/>
        <v>18.72</v>
      </c>
      <c r="AA270" s="67">
        <f t="shared" si="48"/>
        <v>1</v>
      </c>
      <c r="AB270" s="320"/>
    </row>
    <row r="271" spans="1:28" ht="47.25">
      <c r="A271" s="354" t="s">
        <v>100</v>
      </c>
      <c r="B271" s="37" t="s">
        <v>45</v>
      </c>
      <c r="C271" s="37" t="s">
        <v>36</v>
      </c>
      <c r="D271" s="37" t="s">
        <v>264</v>
      </c>
      <c r="E271" s="37" t="s">
        <v>101</v>
      </c>
      <c r="F271" s="37"/>
      <c r="G271" s="39"/>
      <c r="H271" s="39"/>
      <c r="I271" s="39"/>
      <c r="J271" s="39"/>
      <c r="K271" s="39"/>
      <c r="L271" s="39"/>
      <c r="M271" s="63"/>
      <c r="N271" s="63"/>
      <c r="O271" s="63"/>
      <c r="P271" s="39"/>
      <c r="Q271" s="39"/>
      <c r="R271" s="39"/>
      <c r="S271" s="39"/>
      <c r="T271" s="38"/>
      <c r="U271" s="38"/>
      <c r="V271" s="38"/>
      <c r="W271" s="40"/>
      <c r="X271" s="39">
        <f>X272</f>
        <v>0</v>
      </c>
      <c r="Y271" s="39">
        <f t="shared" si="51"/>
        <v>18.72</v>
      </c>
      <c r="Z271" s="39">
        <f t="shared" si="51"/>
        <v>18.72</v>
      </c>
      <c r="AA271" s="67">
        <f t="shared" si="48"/>
        <v>1</v>
      </c>
      <c r="AB271" s="320"/>
    </row>
    <row r="272" spans="1:28" ht="47.25">
      <c r="A272" s="354" t="s">
        <v>102</v>
      </c>
      <c r="B272" s="37" t="s">
        <v>45</v>
      </c>
      <c r="C272" s="37" t="s">
        <v>36</v>
      </c>
      <c r="D272" s="37" t="s">
        <v>264</v>
      </c>
      <c r="E272" s="37" t="s">
        <v>103</v>
      </c>
      <c r="F272" s="37"/>
      <c r="G272" s="39"/>
      <c r="H272" s="39"/>
      <c r="I272" s="39"/>
      <c r="J272" s="39"/>
      <c r="K272" s="39"/>
      <c r="L272" s="39"/>
      <c r="M272" s="63"/>
      <c r="N272" s="63"/>
      <c r="O272" s="63"/>
      <c r="P272" s="39"/>
      <c r="Q272" s="39"/>
      <c r="R272" s="39"/>
      <c r="S272" s="39"/>
      <c r="T272" s="38"/>
      <c r="U272" s="38"/>
      <c r="V272" s="38"/>
      <c r="W272" s="40"/>
      <c r="X272" s="39">
        <f>X273</f>
        <v>0</v>
      </c>
      <c r="Y272" s="39">
        <f t="shared" si="51"/>
        <v>18.72</v>
      </c>
      <c r="Z272" s="39">
        <f t="shared" si="51"/>
        <v>18.72</v>
      </c>
      <c r="AA272" s="67">
        <f t="shared" si="48"/>
        <v>1</v>
      </c>
      <c r="AB272" s="320"/>
    </row>
    <row r="273" spans="1:28" ht="47.25">
      <c r="A273" s="354" t="s">
        <v>106</v>
      </c>
      <c r="B273" s="37" t="s">
        <v>45</v>
      </c>
      <c r="C273" s="37" t="s">
        <v>36</v>
      </c>
      <c r="D273" s="37" t="s">
        <v>264</v>
      </c>
      <c r="E273" s="37" t="s">
        <v>107</v>
      </c>
      <c r="F273" s="37"/>
      <c r="G273" s="39"/>
      <c r="H273" s="39"/>
      <c r="I273" s="39"/>
      <c r="J273" s="39"/>
      <c r="K273" s="39"/>
      <c r="L273" s="39"/>
      <c r="M273" s="63"/>
      <c r="N273" s="63"/>
      <c r="O273" s="63"/>
      <c r="P273" s="39"/>
      <c r="Q273" s="39"/>
      <c r="R273" s="39"/>
      <c r="S273" s="39"/>
      <c r="T273" s="38"/>
      <c r="U273" s="38"/>
      <c r="V273" s="38"/>
      <c r="W273" s="40"/>
      <c r="X273" s="39"/>
      <c r="Y273" s="39">
        <v>18.72</v>
      </c>
      <c r="Z273" s="39">
        <v>18.72</v>
      </c>
      <c r="AA273" s="67">
        <f t="shared" si="48"/>
        <v>1</v>
      </c>
      <c r="AB273" s="320"/>
    </row>
    <row r="274" spans="1:28" ht="78.75">
      <c r="A274" s="36" t="s">
        <v>350</v>
      </c>
      <c r="B274" s="37" t="s">
        <v>45</v>
      </c>
      <c r="C274" s="37" t="s">
        <v>36</v>
      </c>
      <c r="D274" s="37" t="s">
        <v>264</v>
      </c>
      <c r="E274" s="37" t="s">
        <v>38</v>
      </c>
      <c r="F274" s="37"/>
      <c r="G274" s="39"/>
      <c r="H274" s="39"/>
      <c r="I274" s="39"/>
      <c r="J274" s="39"/>
      <c r="K274" s="39"/>
      <c r="L274" s="39"/>
      <c r="M274" s="63"/>
      <c r="N274" s="63"/>
      <c r="O274" s="63"/>
      <c r="P274" s="39"/>
      <c r="Q274" s="39"/>
      <c r="R274" s="39"/>
      <c r="S274" s="39"/>
      <c r="T274" s="38"/>
      <c r="U274" s="38"/>
      <c r="V274" s="38"/>
      <c r="W274" s="40"/>
      <c r="X274" s="39">
        <f aca="true" t="shared" si="52" ref="X274:Z276">X275</f>
        <v>1370</v>
      </c>
      <c r="Y274" s="39">
        <f t="shared" si="52"/>
        <v>0</v>
      </c>
      <c r="Z274" s="39">
        <f t="shared" si="52"/>
        <v>0</v>
      </c>
      <c r="AA274" s="67"/>
      <c r="AB274" s="320"/>
    </row>
    <row r="275" spans="1:28" ht="47.25">
      <c r="A275" s="354" t="s">
        <v>100</v>
      </c>
      <c r="B275" s="37" t="s">
        <v>45</v>
      </c>
      <c r="C275" s="37" t="s">
        <v>36</v>
      </c>
      <c r="D275" s="37" t="s">
        <v>264</v>
      </c>
      <c r="E275" s="37" t="s">
        <v>101</v>
      </c>
      <c r="F275" s="37"/>
      <c r="G275" s="39"/>
      <c r="H275" s="39"/>
      <c r="I275" s="39"/>
      <c r="J275" s="39"/>
      <c r="K275" s="39"/>
      <c r="L275" s="39"/>
      <c r="M275" s="63"/>
      <c r="N275" s="63"/>
      <c r="O275" s="63"/>
      <c r="P275" s="39"/>
      <c r="Q275" s="39"/>
      <c r="R275" s="39"/>
      <c r="S275" s="39"/>
      <c r="T275" s="38"/>
      <c r="U275" s="38"/>
      <c r="V275" s="38"/>
      <c r="W275" s="40"/>
      <c r="X275" s="39">
        <f t="shared" si="52"/>
        <v>1370</v>
      </c>
      <c r="Y275" s="39">
        <f t="shared" si="52"/>
        <v>0</v>
      </c>
      <c r="Z275" s="39">
        <f t="shared" si="52"/>
        <v>0</v>
      </c>
      <c r="AA275" s="67"/>
      <c r="AB275" s="320"/>
    </row>
    <row r="276" spans="1:28" ht="47.25">
      <c r="A276" s="354" t="s">
        <v>102</v>
      </c>
      <c r="B276" s="37" t="s">
        <v>45</v>
      </c>
      <c r="C276" s="37" t="s">
        <v>36</v>
      </c>
      <c r="D276" s="37" t="s">
        <v>264</v>
      </c>
      <c r="E276" s="37" t="s">
        <v>103</v>
      </c>
      <c r="F276" s="37"/>
      <c r="G276" s="39"/>
      <c r="H276" s="39"/>
      <c r="I276" s="39"/>
      <c r="J276" s="39"/>
      <c r="K276" s="39"/>
      <c r="L276" s="39"/>
      <c r="M276" s="63"/>
      <c r="N276" s="63"/>
      <c r="O276" s="63"/>
      <c r="P276" s="39"/>
      <c r="Q276" s="39"/>
      <c r="R276" s="39"/>
      <c r="S276" s="39"/>
      <c r="T276" s="38"/>
      <c r="U276" s="38"/>
      <c r="V276" s="38"/>
      <c r="W276" s="40"/>
      <c r="X276" s="39">
        <f t="shared" si="52"/>
        <v>1370</v>
      </c>
      <c r="Y276" s="39">
        <f t="shared" si="52"/>
        <v>0</v>
      </c>
      <c r="Z276" s="39">
        <f t="shared" si="52"/>
        <v>0</v>
      </c>
      <c r="AA276" s="67"/>
      <c r="AB276" s="320"/>
    </row>
    <row r="277" spans="1:28" ht="47.25">
      <c r="A277" s="354" t="s">
        <v>106</v>
      </c>
      <c r="B277" s="37" t="s">
        <v>45</v>
      </c>
      <c r="C277" s="37" t="s">
        <v>36</v>
      </c>
      <c r="D277" s="37" t="s">
        <v>264</v>
      </c>
      <c r="E277" s="37" t="s">
        <v>107</v>
      </c>
      <c r="F277" s="37"/>
      <c r="G277" s="39"/>
      <c r="H277" s="39"/>
      <c r="I277" s="39"/>
      <c r="J277" s="39"/>
      <c r="K277" s="39"/>
      <c r="L277" s="39"/>
      <c r="M277" s="63"/>
      <c r="N277" s="63"/>
      <c r="O277" s="63"/>
      <c r="P277" s="39"/>
      <c r="Q277" s="39"/>
      <c r="R277" s="39"/>
      <c r="S277" s="39"/>
      <c r="T277" s="38"/>
      <c r="U277" s="38"/>
      <c r="V277" s="38"/>
      <c r="W277" s="40"/>
      <c r="X277" s="39">
        <v>1370</v>
      </c>
      <c r="Y277" s="39"/>
      <c r="Z277" s="39"/>
      <c r="AA277" s="67"/>
      <c r="AB277" s="320"/>
    </row>
    <row r="278" spans="1:28" ht="15.75">
      <c r="A278" s="324" t="s">
        <v>28</v>
      </c>
      <c r="B278" s="322" t="s">
        <v>45</v>
      </c>
      <c r="C278" s="322" t="s">
        <v>37</v>
      </c>
      <c r="D278" s="322" t="s">
        <v>40</v>
      </c>
      <c r="E278" s="322" t="s">
        <v>38</v>
      </c>
      <c r="F278" s="63" t="e">
        <f>F300+F316+#REF!+#REF!+F341+#REF!+#REF!</f>
        <v>#REF!</v>
      </c>
      <c r="G278" s="63" t="e">
        <f>G300+G316+#REF!+#REF!+G341+#REF!+#REF!</f>
        <v>#REF!</v>
      </c>
      <c r="H278" s="63" t="e">
        <f>H300+H316+#REF!+#REF!+H341+#REF!+#REF!</f>
        <v>#REF!</v>
      </c>
      <c r="I278" s="63" t="e">
        <f>I300+I316+#REF!+#REF!+I341+#REF!+#REF!</f>
        <v>#REF!</v>
      </c>
      <c r="J278" s="63" t="e">
        <f>J300+J316+#REF!+#REF!+J341+#REF!+#REF!</f>
        <v>#REF!</v>
      </c>
      <c r="K278" s="63" t="e">
        <f>K300+K316+#REF!+#REF!+K341+#REF!+#REF!</f>
        <v>#REF!</v>
      </c>
      <c r="L278" s="63">
        <v>73041.4</v>
      </c>
      <c r="M278" s="63">
        <v>24015.6</v>
      </c>
      <c r="N278" s="63">
        <v>49025.8</v>
      </c>
      <c r="O278" s="63" t="e">
        <f>O300+O316+#REF!+#REF!+O341+#REF!+#REF!</f>
        <v>#REF!</v>
      </c>
      <c r="P278" s="63" t="e">
        <f>P300+P316+#REF!+#REF!+P341+#REF!+#REF!</f>
        <v>#REF!</v>
      </c>
      <c r="Q278" s="63" t="e">
        <f>Q300+Q316+#REF!+#REF!+Q341+#REF!+#REF!</f>
        <v>#REF!</v>
      </c>
      <c r="R278" s="62" t="e">
        <f aca="true" t="shared" si="53" ref="R278:W278">R300+R316+R341+R325+R336</f>
        <v>#REF!</v>
      </c>
      <c r="S278" s="62" t="e">
        <f t="shared" si="53"/>
        <v>#REF!</v>
      </c>
      <c r="T278" s="62" t="e">
        <f t="shared" si="53"/>
        <v>#REF!</v>
      </c>
      <c r="U278" s="62" t="e">
        <f t="shared" si="53"/>
        <v>#REF!</v>
      </c>
      <c r="V278" s="62" t="e">
        <f t="shared" si="53"/>
        <v>#REF!</v>
      </c>
      <c r="W278" s="62" t="e">
        <f t="shared" si="53"/>
        <v>#REF!</v>
      </c>
      <c r="X278" s="62">
        <f>X279+X300+X316+X334+X362+X283+X324+X358+X354+X320+X349</f>
        <v>130694.59999999999</v>
      </c>
      <c r="Y278" s="62">
        <f>Y279+Y300+Y316+Y334+Y362+Y283+Y324+Y358+Y354+Y320+Y349</f>
        <v>187341.45999999996</v>
      </c>
      <c r="Z278" s="62">
        <f>Z279+Z300+Z316+Z334+Z362+Z283+Z324+Z358+Z354+Z320+Z349</f>
        <v>179019.84</v>
      </c>
      <c r="AA278" s="325">
        <f aca="true" t="shared" si="54" ref="AA278:AA309">Z278/Y278</f>
        <v>0.9555804678793474</v>
      </c>
      <c r="AB278" s="320"/>
    </row>
    <row r="279" spans="1:33" ht="78.75">
      <c r="A279" s="36" t="s">
        <v>186</v>
      </c>
      <c r="B279" s="37" t="s">
        <v>45</v>
      </c>
      <c r="C279" s="37" t="s">
        <v>37</v>
      </c>
      <c r="D279" s="79" t="s">
        <v>187</v>
      </c>
      <c r="E279" s="37" t="s">
        <v>38</v>
      </c>
      <c r="F279" s="38"/>
      <c r="G279" s="38"/>
      <c r="H279" s="38"/>
      <c r="I279" s="38"/>
      <c r="J279" s="38"/>
      <c r="K279" s="38"/>
      <c r="L279" s="39"/>
      <c r="M279" s="39"/>
      <c r="N279" s="39"/>
      <c r="O279" s="38"/>
      <c r="P279" s="38"/>
      <c r="Q279" s="38"/>
      <c r="R279" s="38"/>
      <c r="S279" s="38"/>
      <c r="T279" s="38"/>
      <c r="U279" s="38"/>
      <c r="V279" s="40"/>
      <c r="W279" s="40"/>
      <c r="X279" s="38">
        <f aca="true" t="shared" si="55" ref="X279:Z281">X280</f>
        <v>0</v>
      </c>
      <c r="Y279" s="65">
        <f t="shared" si="55"/>
        <v>546.59</v>
      </c>
      <c r="Z279" s="65">
        <f t="shared" si="55"/>
        <v>546.59</v>
      </c>
      <c r="AA279" s="67">
        <f t="shared" si="54"/>
        <v>1</v>
      </c>
      <c r="AB279" s="320"/>
      <c r="AC279" s="9"/>
      <c r="AD279" s="22"/>
      <c r="AE279" s="355"/>
      <c r="AF279" s="356"/>
      <c r="AG279" s="9"/>
    </row>
    <row r="280" spans="1:33" ht="47.25">
      <c r="A280" s="332" t="s">
        <v>100</v>
      </c>
      <c r="B280" s="37" t="s">
        <v>45</v>
      </c>
      <c r="C280" s="37" t="s">
        <v>37</v>
      </c>
      <c r="D280" s="79" t="s">
        <v>187</v>
      </c>
      <c r="E280" s="37" t="s">
        <v>101</v>
      </c>
      <c r="F280" s="38"/>
      <c r="G280" s="38"/>
      <c r="H280" s="38"/>
      <c r="I280" s="38"/>
      <c r="J280" s="38"/>
      <c r="K280" s="38"/>
      <c r="L280" s="39"/>
      <c r="M280" s="39"/>
      <c r="N280" s="39"/>
      <c r="O280" s="38"/>
      <c r="P280" s="38"/>
      <c r="Q280" s="38"/>
      <c r="R280" s="38"/>
      <c r="S280" s="38"/>
      <c r="T280" s="38"/>
      <c r="U280" s="38"/>
      <c r="V280" s="40"/>
      <c r="W280" s="40"/>
      <c r="X280" s="38">
        <f t="shared" si="55"/>
        <v>0</v>
      </c>
      <c r="Y280" s="65">
        <f t="shared" si="55"/>
        <v>546.59</v>
      </c>
      <c r="Z280" s="65">
        <f t="shared" si="55"/>
        <v>546.59</v>
      </c>
      <c r="AA280" s="67">
        <f t="shared" si="54"/>
        <v>1</v>
      </c>
      <c r="AB280" s="320"/>
      <c r="AC280" s="9"/>
      <c r="AD280" s="22"/>
      <c r="AE280" s="355"/>
      <c r="AF280" s="356"/>
      <c r="AG280" s="9"/>
    </row>
    <row r="281" spans="1:33" ht="47.25">
      <c r="A281" s="332" t="s">
        <v>102</v>
      </c>
      <c r="B281" s="37" t="s">
        <v>45</v>
      </c>
      <c r="C281" s="37" t="s">
        <v>37</v>
      </c>
      <c r="D281" s="79" t="s">
        <v>187</v>
      </c>
      <c r="E281" s="37" t="s">
        <v>103</v>
      </c>
      <c r="F281" s="38"/>
      <c r="G281" s="38"/>
      <c r="H281" s="38"/>
      <c r="I281" s="38"/>
      <c r="J281" s="38"/>
      <c r="K281" s="38"/>
      <c r="L281" s="39"/>
      <c r="M281" s="39"/>
      <c r="N281" s="39"/>
      <c r="O281" s="38"/>
      <c r="P281" s="38"/>
      <c r="Q281" s="38"/>
      <c r="R281" s="38"/>
      <c r="S281" s="38"/>
      <c r="T281" s="38"/>
      <c r="U281" s="38"/>
      <c r="V281" s="40"/>
      <c r="W281" s="40"/>
      <c r="X281" s="38">
        <f t="shared" si="55"/>
        <v>0</v>
      </c>
      <c r="Y281" s="65">
        <f t="shared" si="55"/>
        <v>546.59</v>
      </c>
      <c r="Z281" s="65">
        <f t="shared" si="55"/>
        <v>546.59</v>
      </c>
      <c r="AA281" s="67">
        <f t="shared" si="54"/>
        <v>1</v>
      </c>
      <c r="AB281" s="320"/>
      <c r="AC281" s="9"/>
      <c r="AD281" s="22"/>
      <c r="AE281" s="355"/>
      <c r="AF281" s="356"/>
      <c r="AG281" s="9"/>
    </row>
    <row r="282" spans="1:33" ht="47.25">
      <c r="A282" s="332" t="s">
        <v>106</v>
      </c>
      <c r="B282" s="37" t="s">
        <v>45</v>
      </c>
      <c r="C282" s="37" t="s">
        <v>37</v>
      </c>
      <c r="D282" s="79" t="s">
        <v>187</v>
      </c>
      <c r="E282" s="37" t="s">
        <v>107</v>
      </c>
      <c r="F282" s="37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8"/>
      <c r="U282" s="38"/>
      <c r="V282" s="38"/>
      <c r="W282" s="40"/>
      <c r="X282" s="39"/>
      <c r="Y282" s="39">
        <v>546.59</v>
      </c>
      <c r="Z282" s="39">
        <v>546.59</v>
      </c>
      <c r="AA282" s="67">
        <f t="shared" si="54"/>
        <v>1</v>
      </c>
      <c r="AB282" s="320"/>
      <c r="AC282" s="9"/>
      <c r="AD282" s="22"/>
      <c r="AE282" s="355"/>
      <c r="AF282" s="356"/>
      <c r="AG282" s="9"/>
    </row>
    <row r="283" spans="1:28" ht="15.75">
      <c r="A283" s="351" t="s">
        <v>248</v>
      </c>
      <c r="B283" s="37" t="s">
        <v>45</v>
      </c>
      <c r="C283" s="37" t="s">
        <v>37</v>
      </c>
      <c r="D283" s="37" t="s">
        <v>249</v>
      </c>
      <c r="E283" s="37" t="s">
        <v>38</v>
      </c>
      <c r="F283" s="38"/>
      <c r="G283" s="38"/>
      <c r="H283" s="38"/>
      <c r="I283" s="38"/>
      <c r="J283" s="38"/>
      <c r="K283" s="38"/>
      <c r="L283" s="63"/>
      <c r="M283" s="63"/>
      <c r="N283" s="63"/>
      <c r="O283" s="38"/>
      <c r="P283" s="38"/>
      <c r="Q283" s="38"/>
      <c r="R283" s="38"/>
      <c r="S283" s="38"/>
      <c r="T283" s="38"/>
      <c r="U283" s="38"/>
      <c r="V283" s="38"/>
      <c r="W283" s="38"/>
      <c r="X283" s="38">
        <f>X284</f>
        <v>23972.6</v>
      </c>
      <c r="Y283" s="38">
        <f>Y284</f>
        <v>28934.93</v>
      </c>
      <c r="Z283" s="38">
        <f>Z284</f>
        <v>27381.280000000002</v>
      </c>
      <c r="AA283" s="67">
        <f t="shared" si="54"/>
        <v>0.946305382456429</v>
      </c>
      <c r="AB283" s="320"/>
    </row>
    <row r="284" spans="1:28" ht="31.5">
      <c r="A284" s="95" t="s">
        <v>147</v>
      </c>
      <c r="B284" s="37" t="s">
        <v>45</v>
      </c>
      <c r="C284" s="37" t="s">
        <v>37</v>
      </c>
      <c r="D284" s="37">
        <v>4209900</v>
      </c>
      <c r="E284" s="37" t="s">
        <v>38</v>
      </c>
      <c r="F284" s="38">
        <v>13455.6</v>
      </c>
      <c r="G284" s="38">
        <v>13455.6</v>
      </c>
      <c r="H284" s="38"/>
      <c r="I284" s="38">
        <v>46.5</v>
      </c>
      <c r="J284" s="38">
        <v>46.5</v>
      </c>
      <c r="K284" s="38"/>
      <c r="L284" s="63">
        <v>13502.1</v>
      </c>
      <c r="M284" s="63">
        <v>13502.1</v>
      </c>
      <c r="N284" s="63">
        <v>0</v>
      </c>
      <c r="O284" s="38">
        <f>441.5-1096</f>
        <v>-654.5</v>
      </c>
      <c r="P284" s="38">
        <f>441.5-1096</f>
        <v>-654.5</v>
      </c>
      <c r="Q284" s="38"/>
      <c r="R284" s="38" t="e">
        <f>#REF!</f>
        <v>#REF!</v>
      </c>
      <c r="S284" s="38" t="e">
        <f>#REF!</f>
        <v>#REF!</v>
      </c>
      <c r="T284" s="38" t="e">
        <f>#REF!</f>
        <v>#REF!</v>
      </c>
      <c r="U284" s="38" t="e">
        <f>#REF!</f>
        <v>#REF!</v>
      </c>
      <c r="V284" s="38" t="e">
        <f>#REF!</f>
        <v>#REF!</v>
      </c>
      <c r="W284" s="38" t="e">
        <f>#REF!</f>
        <v>#REF!</v>
      </c>
      <c r="X284" s="38">
        <f>X285+X289+X296+X293</f>
        <v>23972.6</v>
      </c>
      <c r="Y284" s="38">
        <f>Y285+Y289+Y296+Y293</f>
        <v>28934.93</v>
      </c>
      <c r="Z284" s="38">
        <f>Z285+Z289+Z296+Z293</f>
        <v>27381.280000000002</v>
      </c>
      <c r="AA284" s="67">
        <f t="shared" si="54"/>
        <v>0.946305382456429</v>
      </c>
      <c r="AB284" s="320"/>
    </row>
    <row r="285" spans="1:28" ht="110.25">
      <c r="A285" s="71" t="s">
        <v>90</v>
      </c>
      <c r="B285" s="37" t="s">
        <v>45</v>
      </c>
      <c r="C285" s="37" t="s">
        <v>37</v>
      </c>
      <c r="D285" s="37">
        <v>4209900</v>
      </c>
      <c r="E285" s="37" t="s">
        <v>95</v>
      </c>
      <c r="F285" s="37" t="s">
        <v>95</v>
      </c>
      <c r="G285" s="39"/>
      <c r="H285" s="39"/>
      <c r="I285" s="39"/>
      <c r="J285" s="39"/>
      <c r="K285" s="39"/>
      <c r="L285" s="39"/>
      <c r="M285" s="63"/>
      <c r="N285" s="63"/>
      <c r="O285" s="63"/>
      <c r="P285" s="39"/>
      <c r="Q285" s="39"/>
      <c r="R285" s="39"/>
      <c r="S285" s="38"/>
      <c r="T285" s="38"/>
      <c r="U285" s="38"/>
      <c r="V285" s="38"/>
      <c r="W285" s="38"/>
      <c r="X285" s="38">
        <f>X286</f>
        <v>13131.9</v>
      </c>
      <c r="Y285" s="38">
        <f>Y286</f>
        <v>14420.099999999999</v>
      </c>
      <c r="Z285" s="38">
        <f>Z286</f>
        <v>14064.83</v>
      </c>
      <c r="AA285" s="67">
        <f t="shared" si="54"/>
        <v>0.975362861561293</v>
      </c>
      <c r="AB285" s="320"/>
    </row>
    <row r="286" spans="1:28" ht="47.25">
      <c r="A286" s="68" t="s">
        <v>149</v>
      </c>
      <c r="B286" s="37" t="s">
        <v>45</v>
      </c>
      <c r="C286" s="37" t="s">
        <v>37</v>
      </c>
      <c r="D286" s="37">
        <v>4209900</v>
      </c>
      <c r="E286" s="37" t="s">
        <v>150</v>
      </c>
      <c r="F286" s="37" t="s">
        <v>96</v>
      </c>
      <c r="G286" s="39">
        <f aca="true" t="shared" si="56" ref="G286:L286">G283</f>
        <v>0</v>
      </c>
      <c r="H286" s="39">
        <f t="shared" si="56"/>
        <v>0</v>
      </c>
      <c r="I286" s="39">
        <f t="shared" si="56"/>
        <v>0</v>
      </c>
      <c r="J286" s="39">
        <f t="shared" si="56"/>
        <v>0</v>
      </c>
      <c r="K286" s="39">
        <f t="shared" si="56"/>
        <v>0</v>
      </c>
      <c r="L286" s="39">
        <f t="shared" si="56"/>
        <v>0</v>
      </c>
      <c r="M286" s="63">
        <v>5481.1</v>
      </c>
      <c r="N286" s="63">
        <v>5481.1</v>
      </c>
      <c r="O286" s="63">
        <v>0</v>
      </c>
      <c r="P286" s="39">
        <f>P283</f>
        <v>0</v>
      </c>
      <c r="Q286" s="39">
        <f>Q283</f>
        <v>0</v>
      </c>
      <c r="R286" s="39">
        <f>R283</f>
        <v>0</v>
      </c>
      <c r="S286" s="39">
        <v>3924</v>
      </c>
      <c r="T286" s="38">
        <f>3703+221+157</f>
        <v>4081</v>
      </c>
      <c r="U286" s="38">
        <v>3321</v>
      </c>
      <c r="V286" s="38">
        <v>694.4</v>
      </c>
      <c r="W286" s="40">
        <f>U286/T286</f>
        <v>0.8137711345258515</v>
      </c>
      <c r="X286" s="39">
        <f>X287+X288</f>
        <v>13131.9</v>
      </c>
      <c r="Y286" s="39">
        <f>Y287+Y288</f>
        <v>14420.099999999999</v>
      </c>
      <c r="Z286" s="39">
        <f>Z287+Z288</f>
        <v>14064.83</v>
      </c>
      <c r="AA286" s="67">
        <f t="shared" si="54"/>
        <v>0.975362861561293</v>
      </c>
      <c r="AB286" s="320"/>
    </row>
    <row r="287" spans="1:28" ht="31.5">
      <c r="A287" s="68" t="s">
        <v>92</v>
      </c>
      <c r="B287" s="37" t="s">
        <v>45</v>
      </c>
      <c r="C287" s="37" t="s">
        <v>37</v>
      </c>
      <c r="D287" s="37">
        <v>4209900</v>
      </c>
      <c r="E287" s="37" t="s">
        <v>151</v>
      </c>
      <c r="F287" s="37" t="s">
        <v>97</v>
      </c>
      <c r="G287" s="39"/>
      <c r="H287" s="39"/>
      <c r="I287" s="39"/>
      <c r="J287" s="39"/>
      <c r="K287" s="39"/>
      <c r="L287" s="39"/>
      <c r="M287" s="63"/>
      <c r="N287" s="63"/>
      <c r="O287" s="63"/>
      <c r="P287" s="39"/>
      <c r="Q287" s="39"/>
      <c r="R287" s="39"/>
      <c r="S287" s="39"/>
      <c r="T287" s="38"/>
      <c r="U287" s="38"/>
      <c r="V287" s="38"/>
      <c r="W287" s="40"/>
      <c r="X287" s="39">
        <v>13097.1</v>
      </c>
      <c r="Y287" s="39">
        <v>14385.3</v>
      </c>
      <c r="Z287" s="39">
        <v>14031.27</v>
      </c>
      <c r="AA287" s="67">
        <f t="shared" si="54"/>
        <v>0.9753894600738254</v>
      </c>
      <c r="AB287" s="320"/>
    </row>
    <row r="288" spans="1:28" ht="63">
      <c r="A288" s="68" t="s">
        <v>124</v>
      </c>
      <c r="B288" s="37" t="s">
        <v>45</v>
      </c>
      <c r="C288" s="37" t="s">
        <v>37</v>
      </c>
      <c r="D288" s="37">
        <v>4209900</v>
      </c>
      <c r="E288" s="37" t="s">
        <v>152</v>
      </c>
      <c r="F288" s="37" t="s">
        <v>99</v>
      </c>
      <c r="G288" s="39"/>
      <c r="H288" s="39"/>
      <c r="I288" s="39"/>
      <c r="J288" s="39"/>
      <c r="K288" s="39"/>
      <c r="L288" s="39"/>
      <c r="M288" s="63"/>
      <c r="N288" s="63"/>
      <c r="O288" s="63"/>
      <c r="P288" s="39"/>
      <c r="Q288" s="39"/>
      <c r="R288" s="39"/>
      <c r="S288" s="39"/>
      <c r="T288" s="38"/>
      <c r="U288" s="38"/>
      <c r="V288" s="38"/>
      <c r="W288" s="40"/>
      <c r="X288" s="39">
        <v>34.8</v>
      </c>
      <c r="Y288" s="39">
        <v>34.8</v>
      </c>
      <c r="Z288" s="39">
        <v>33.56</v>
      </c>
      <c r="AA288" s="67">
        <f t="shared" si="54"/>
        <v>0.9643678160919542</v>
      </c>
      <c r="AB288" s="320"/>
    </row>
    <row r="289" spans="1:28" ht="47.25">
      <c r="A289" s="68" t="s">
        <v>100</v>
      </c>
      <c r="B289" s="37" t="s">
        <v>45</v>
      </c>
      <c r="C289" s="37" t="s">
        <v>37</v>
      </c>
      <c r="D289" s="37">
        <v>4209900</v>
      </c>
      <c r="E289" s="37" t="s">
        <v>101</v>
      </c>
      <c r="F289" s="37" t="s">
        <v>101</v>
      </c>
      <c r="G289" s="39"/>
      <c r="H289" s="39"/>
      <c r="I289" s="39"/>
      <c r="J289" s="39"/>
      <c r="K289" s="39"/>
      <c r="L289" s="39"/>
      <c r="M289" s="63"/>
      <c r="N289" s="63"/>
      <c r="O289" s="63"/>
      <c r="P289" s="39"/>
      <c r="Q289" s="39"/>
      <c r="R289" s="39"/>
      <c r="S289" s="39"/>
      <c r="T289" s="38"/>
      <c r="U289" s="38"/>
      <c r="V289" s="38"/>
      <c r="W289" s="40"/>
      <c r="X289" s="39">
        <f>X290</f>
        <v>2134.2</v>
      </c>
      <c r="Y289" s="39">
        <f>Y290</f>
        <v>4726.04</v>
      </c>
      <c r="Z289" s="39">
        <f>Z290</f>
        <v>4095.03</v>
      </c>
      <c r="AA289" s="67">
        <f t="shared" si="54"/>
        <v>0.8664822980761907</v>
      </c>
      <c r="AB289" s="320"/>
    </row>
    <row r="290" spans="1:28" ht="47.25">
      <c r="A290" s="68" t="s">
        <v>102</v>
      </c>
      <c r="B290" s="37" t="s">
        <v>45</v>
      </c>
      <c r="C290" s="37" t="s">
        <v>37</v>
      </c>
      <c r="D290" s="37">
        <v>4209900</v>
      </c>
      <c r="E290" s="37" t="s">
        <v>103</v>
      </c>
      <c r="F290" s="37" t="s">
        <v>103</v>
      </c>
      <c r="G290" s="39"/>
      <c r="H290" s="39"/>
      <c r="I290" s="39"/>
      <c r="J290" s="39"/>
      <c r="K290" s="39"/>
      <c r="L290" s="39"/>
      <c r="M290" s="63"/>
      <c r="N290" s="63"/>
      <c r="O290" s="63"/>
      <c r="P290" s="39"/>
      <c r="Q290" s="39"/>
      <c r="R290" s="39"/>
      <c r="S290" s="39"/>
      <c r="T290" s="38"/>
      <c r="U290" s="38"/>
      <c r="V290" s="38"/>
      <c r="W290" s="40"/>
      <c r="X290" s="39">
        <f>X292+X291</f>
        <v>2134.2</v>
      </c>
      <c r="Y290" s="39">
        <f>Y292+Y291</f>
        <v>4726.04</v>
      </c>
      <c r="Z290" s="39">
        <f>Z292+Z291</f>
        <v>4095.03</v>
      </c>
      <c r="AA290" s="67">
        <f t="shared" si="54"/>
        <v>0.8664822980761907</v>
      </c>
      <c r="AB290" s="320"/>
    </row>
    <row r="291" spans="1:28" ht="47.25">
      <c r="A291" s="68" t="s">
        <v>104</v>
      </c>
      <c r="B291" s="37" t="s">
        <v>45</v>
      </c>
      <c r="C291" s="37" t="s">
        <v>37</v>
      </c>
      <c r="D291" s="37">
        <v>4209900</v>
      </c>
      <c r="E291" s="37" t="s">
        <v>105</v>
      </c>
      <c r="F291" s="37" t="s">
        <v>105</v>
      </c>
      <c r="G291" s="39"/>
      <c r="H291" s="39"/>
      <c r="I291" s="39"/>
      <c r="J291" s="39"/>
      <c r="K291" s="39"/>
      <c r="L291" s="39"/>
      <c r="M291" s="63"/>
      <c r="N291" s="63"/>
      <c r="O291" s="63"/>
      <c r="P291" s="39"/>
      <c r="Q291" s="39"/>
      <c r="R291" s="39"/>
      <c r="S291" s="39"/>
      <c r="T291" s="38"/>
      <c r="U291" s="38"/>
      <c r="V291" s="38"/>
      <c r="W291" s="40"/>
      <c r="X291" s="39"/>
      <c r="Y291" s="39">
        <v>35.8</v>
      </c>
      <c r="Z291" s="39">
        <v>25.03</v>
      </c>
      <c r="AA291" s="67">
        <f t="shared" si="54"/>
        <v>0.6991620111731844</v>
      </c>
      <c r="AB291" s="320"/>
    </row>
    <row r="292" spans="1:28" ht="47.25">
      <c r="A292" s="68" t="s">
        <v>106</v>
      </c>
      <c r="B292" s="37" t="s">
        <v>45</v>
      </c>
      <c r="C292" s="37" t="s">
        <v>37</v>
      </c>
      <c r="D292" s="37">
        <v>4209900</v>
      </c>
      <c r="E292" s="37" t="s">
        <v>107</v>
      </c>
      <c r="F292" s="37" t="s">
        <v>107</v>
      </c>
      <c r="G292" s="39"/>
      <c r="H292" s="39"/>
      <c r="I292" s="39"/>
      <c r="J292" s="39"/>
      <c r="K292" s="39"/>
      <c r="L292" s="39"/>
      <c r="M292" s="63"/>
      <c r="N292" s="63"/>
      <c r="O292" s="63"/>
      <c r="P292" s="39"/>
      <c r="Q292" s="39"/>
      <c r="R292" s="39"/>
      <c r="S292" s="39"/>
      <c r="T292" s="38"/>
      <c r="U292" s="38"/>
      <c r="V292" s="38"/>
      <c r="W292" s="40"/>
      <c r="X292" s="39">
        <v>2134.2</v>
      </c>
      <c r="Y292" s="39">
        <v>4690.24</v>
      </c>
      <c r="Z292" s="39">
        <v>4070</v>
      </c>
      <c r="AA292" s="67">
        <f t="shared" si="54"/>
        <v>0.8677594323531419</v>
      </c>
      <c r="AB292" s="320"/>
    </row>
    <row r="293" spans="1:28" ht="94.5">
      <c r="A293" s="68" t="s">
        <v>265</v>
      </c>
      <c r="B293" s="37" t="s">
        <v>45</v>
      </c>
      <c r="C293" s="37" t="s">
        <v>37</v>
      </c>
      <c r="D293" s="37">
        <v>4209900</v>
      </c>
      <c r="E293" s="37" t="s">
        <v>266</v>
      </c>
      <c r="F293" s="37"/>
      <c r="G293" s="39"/>
      <c r="H293" s="39"/>
      <c r="I293" s="39"/>
      <c r="J293" s="39"/>
      <c r="K293" s="39"/>
      <c r="L293" s="39"/>
      <c r="M293" s="63"/>
      <c r="N293" s="63"/>
      <c r="O293" s="63"/>
      <c r="P293" s="39"/>
      <c r="Q293" s="39"/>
      <c r="R293" s="39"/>
      <c r="S293" s="39"/>
      <c r="T293" s="38"/>
      <c r="U293" s="38"/>
      <c r="V293" s="38"/>
      <c r="W293" s="40"/>
      <c r="X293" s="39">
        <f>X294+X295</f>
        <v>8564.4</v>
      </c>
      <c r="Y293" s="39">
        <f>Y294+Y295</f>
        <v>9646.69</v>
      </c>
      <c r="Z293" s="39">
        <f>Z294+Z295</f>
        <v>9108.59</v>
      </c>
      <c r="AA293" s="67">
        <f t="shared" si="54"/>
        <v>0.9442192088685342</v>
      </c>
      <c r="AB293" s="320"/>
    </row>
    <row r="294" spans="1:28" ht="78.75">
      <c r="A294" s="95" t="s">
        <v>267</v>
      </c>
      <c r="B294" s="37" t="s">
        <v>45</v>
      </c>
      <c r="C294" s="37" t="s">
        <v>37</v>
      </c>
      <c r="D294" s="37" t="s">
        <v>268</v>
      </c>
      <c r="E294" s="37" t="s">
        <v>269</v>
      </c>
      <c r="F294" s="37"/>
      <c r="G294" s="38"/>
      <c r="H294" s="38"/>
      <c r="I294" s="38"/>
      <c r="J294" s="38"/>
      <c r="K294" s="38"/>
      <c r="L294" s="38"/>
      <c r="M294" s="63"/>
      <c r="N294" s="63"/>
      <c r="O294" s="63"/>
      <c r="P294" s="38"/>
      <c r="Q294" s="38"/>
      <c r="R294" s="38"/>
      <c r="S294" s="38"/>
      <c r="T294" s="38"/>
      <c r="U294" s="38"/>
      <c r="V294" s="38"/>
      <c r="W294" s="40"/>
      <c r="X294" s="39">
        <v>8546.4</v>
      </c>
      <c r="Y294" s="39">
        <v>9625.09</v>
      </c>
      <c r="Z294" s="39">
        <v>9086.99</v>
      </c>
      <c r="AA294" s="67">
        <f t="shared" si="54"/>
        <v>0.9440940292506356</v>
      </c>
      <c r="AB294" s="320"/>
    </row>
    <row r="295" spans="1:28" ht="31.5">
      <c r="A295" s="95" t="s">
        <v>270</v>
      </c>
      <c r="B295" s="37" t="s">
        <v>45</v>
      </c>
      <c r="C295" s="37" t="s">
        <v>37</v>
      </c>
      <c r="D295" s="37" t="s">
        <v>268</v>
      </c>
      <c r="E295" s="37" t="s">
        <v>271</v>
      </c>
      <c r="F295" s="37"/>
      <c r="G295" s="38"/>
      <c r="H295" s="38"/>
      <c r="I295" s="38"/>
      <c r="J295" s="38"/>
      <c r="K295" s="38"/>
      <c r="L295" s="38"/>
      <c r="M295" s="63"/>
      <c r="N295" s="63"/>
      <c r="O295" s="63"/>
      <c r="P295" s="38"/>
      <c r="Q295" s="38"/>
      <c r="R295" s="38"/>
      <c r="S295" s="38"/>
      <c r="T295" s="38"/>
      <c r="U295" s="38"/>
      <c r="V295" s="38"/>
      <c r="W295" s="40"/>
      <c r="X295" s="39">
        <v>18</v>
      </c>
      <c r="Y295" s="39">
        <v>21.6</v>
      </c>
      <c r="Z295" s="39">
        <v>21.6</v>
      </c>
      <c r="AA295" s="67">
        <f t="shared" si="54"/>
        <v>1</v>
      </c>
      <c r="AB295" s="320"/>
    </row>
    <row r="296" spans="1:28" ht="15.75">
      <c r="A296" s="68" t="s">
        <v>108</v>
      </c>
      <c r="B296" s="37" t="s">
        <v>45</v>
      </c>
      <c r="C296" s="37" t="s">
        <v>37</v>
      </c>
      <c r="D296" s="37">
        <v>4209900</v>
      </c>
      <c r="E296" s="37" t="s">
        <v>109</v>
      </c>
      <c r="F296" s="37" t="s">
        <v>109</v>
      </c>
      <c r="G296" s="39"/>
      <c r="H296" s="39"/>
      <c r="I296" s="39"/>
      <c r="J296" s="39"/>
      <c r="K296" s="39"/>
      <c r="L296" s="39"/>
      <c r="M296" s="63"/>
      <c r="N296" s="63"/>
      <c r="O296" s="63"/>
      <c r="P296" s="39"/>
      <c r="Q296" s="39"/>
      <c r="R296" s="39"/>
      <c r="S296" s="39"/>
      <c r="T296" s="38"/>
      <c r="U296" s="38"/>
      <c r="V296" s="38"/>
      <c r="W296" s="40"/>
      <c r="X296" s="39">
        <f>X297</f>
        <v>142.1</v>
      </c>
      <c r="Y296" s="39">
        <f>Y297</f>
        <v>142.1</v>
      </c>
      <c r="Z296" s="39">
        <f>Z297</f>
        <v>112.83</v>
      </c>
      <c r="AA296" s="67">
        <f t="shared" si="54"/>
        <v>0.794018296973962</v>
      </c>
      <c r="AB296" s="320"/>
    </row>
    <row r="297" spans="1:28" ht="31.5">
      <c r="A297" s="68" t="s">
        <v>110</v>
      </c>
      <c r="B297" s="37" t="s">
        <v>45</v>
      </c>
      <c r="C297" s="37" t="s">
        <v>37</v>
      </c>
      <c r="D297" s="37">
        <v>4209900</v>
      </c>
      <c r="E297" s="37" t="s">
        <v>111</v>
      </c>
      <c r="F297" s="37" t="s">
        <v>111</v>
      </c>
      <c r="G297" s="39"/>
      <c r="H297" s="39"/>
      <c r="I297" s="39"/>
      <c r="J297" s="39"/>
      <c r="K297" s="39"/>
      <c r="L297" s="39"/>
      <c r="M297" s="63"/>
      <c r="N297" s="63"/>
      <c r="O297" s="63"/>
      <c r="P297" s="39"/>
      <c r="Q297" s="39"/>
      <c r="R297" s="39"/>
      <c r="S297" s="39"/>
      <c r="T297" s="38"/>
      <c r="U297" s="38"/>
      <c r="V297" s="38"/>
      <c r="W297" s="40"/>
      <c r="X297" s="39">
        <f>X299+X298</f>
        <v>142.1</v>
      </c>
      <c r="Y297" s="39">
        <f>Y299+Y298</f>
        <v>142.1</v>
      </c>
      <c r="Z297" s="39">
        <f>Z299+Z298</f>
        <v>112.83</v>
      </c>
      <c r="AA297" s="67">
        <f t="shared" si="54"/>
        <v>0.794018296973962</v>
      </c>
      <c r="AB297" s="320"/>
    </row>
    <row r="298" spans="1:28" ht="31.5">
      <c r="A298" s="68" t="s">
        <v>161</v>
      </c>
      <c r="B298" s="37" t="s">
        <v>45</v>
      </c>
      <c r="C298" s="37" t="s">
        <v>37</v>
      </c>
      <c r="D298" s="37">
        <v>4209900</v>
      </c>
      <c r="E298" s="37" t="s">
        <v>162</v>
      </c>
      <c r="F298" s="37"/>
      <c r="G298" s="39"/>
      <c r="H298" s="39"/>
      <c r="I298" s="39"/>
      <c r="J298" s="39"/>
      <c r="K298" s="39"/>
      <c r="L298" s="39"/>
      <c r="M298" s="63"/>
      <c r="N298" s="63"/>
      <c r="O298" s="63"/>
      <c r="P298" s="39"/>
      <c r="Q298" s="39"/>
      <c r="R298" s="39"/>
      <c r="S298" s="39"/>
      <c r="T298" s="38"/>
      <c r="U298" s="38"/>
      <c r="V298" s="38"/>
      <c r="W298" s="40"/>
      <c r="X298" s="39">
        <v>82.2</v>
      </c>
      <c r="Y298" s="39">
        <v>82.2</v>
      </c>
      <c r="Z298" s="39">
        <v>55.25</v>
      </c>
      <c r="AA298" s="67">
        <f t="shared" si="54"/>
        <v>0.6721411192214112</v>
      </c>
      <c r="AB298" s="320"/>
    </row>
    <row r="299" spans="1:28" ht="31.5">
      <c r="A299" s="68" t="s">
        <v>112</v>
      </c>
      <c r="B299" s="37" t="s">
        <v>45</v>
      </c>
      <c r="C299" s="37" t="s">
        <v>37</v>
      </c>
      <c r="D299" s="37">
        <v>4209900</v>
      </c>
      <c r="E299" s="37" t="s">
        <v>113</v>
      </c>
      <c r="F299" s="37" t="s">
        <v>113</v>
      </c>
      <c r="G299" s="39"/>
      <c r="H299" s="39"/>
      <c r="I299" s="39"/>
      <c r="J299" s="39"/>
      <c r="K299" s="39"/>
      <c r="L299" s="39"/>
      <c r="M299" s="63"/>
      <c r="N299" s="63"/>
      <c r="O299" s="63"/>
      <c r="P299" s="39"/>
      <c r="Q299" s="39"/>
      <c r="R299" s="39"/>
      <c r="S299" s="39"/>
      <c r="T299" s="38"/>
      <c r="U299" s="38"/>
      <c r="V299" s="38"/>
      <c r="W299" s="40"/>
      <c r="X299" s="39">
        <v>59.9</v>
      </c>
      <c r="Y299" s="39">
        <v>59.9</v>
      </c>
      <c r="Z299" s="39">
        <v>57.58</v>
      </c>
      <c r="AA299" s="67">
        <f t="shared" si="54"/>
        <v>0.9612687813021703</v>
      </c>
      <c r="AB299" s="320"/>
    </row>
    <row r="300" spans="1:28" ht="47.25">
      <c r="A300" s="95" t="s">
        <v>272</v>
      </c>
      <c r="B300" s="37" t="s">
        <v>45</v>
      </c>
      <c r="C300" s="37" t="s">
        <v>37</v>
      </c>
      <c r="D300" s="37">
        <v>4210000</v>
      </c>
      <c r="E300" s="37" t="s">
        <v>38</v>
      </c>
      <c r="F300" s="38">
        <v>18992.1</v>
      </c>
      <c r="G300" s="38">
        <v>18992.1</v>
      </c>
      <c r="H300" s="38"/>
      <c r="I300" s="38">
        <v>254.1</v>
      </c>
      <c r="J300" s="38">
        <v>254.1</v>
      </c>
      <c r="K300" s="38"/>
      <c r="L300" s="63">
        <v>19246.2</v>
      </c>
      <c r="M300" s="63">
        <v>19246.2</v>
      </c>
      <c r="N300" s="63">
        <v>0</v>
      </c>
      <c r="O300" s="38">
        <f>1473.5+1096</f>
        <v>2569.5</v>
      </c>
      <c r="P300" s="38">
        <f>1473.5+1096</f>
        <v>2569.5</v>
      </c>
      <c r="Q300" s="38"/>
      <c r="R300" s="38" t="e">
        <f>#REF!</f>
        <v>#REF!</v>
      </c>
      <c r="S300" s="38" t="e">
        <f>#REF!</f>
        <v>#REF!</v>
      </c>
      <c r="T300" s="38" t="e">
        <f>#REF!</f>
        <v>#REF!</v>
      </c>
      <c r="U300" s="38" t="e">
        <f>#REF!</f>
        <v>#REF!</v>
      </c>
      <c r="V300" s="38" t="e">
        <f>#REF!</f>
        <v>#REF!</v>
      </c>
      <c r="W300" s="38" t="e">
        <f>#REF!</f>
        <v>#REF!</v>
      </c>
      <c r="X300" s="38">
        <f>X301</f>
        <v>20813.1</v>
      </c>
      <c r="Y300" s="38">
        <f>Y301</f>
        <v>20721.329999999998</v>
      </c>
      <c r="Z300" s="38">
        <f>Z301</f>
        <v>16524.32</v>
      </c>
      <c r="AA300" s="67">
        <f t="shared" si="54"/>
        <v>0.7974546035413751</v>
      </c>
      <c r="AB300" s="320"/>
    </row>
    <row r="301" spans="1:28" ht="31.5">
      <c r="A301" s="95" t="s">
        <v>147</v>
      </c>
      <c r="B301" s="37" t="s">
        <v>45</v>
      </c>
      <c r="C301" s="37" t="s">
        <v>37</v>
      </c>
      <c r="D301" s="37">
        <v>4219900</v>
      </c>
      <c r="E301" s="37" t="s">
        <v>38</v>
      </c>
      <c r="F301" s="38">
        <v>18992.1</v>
      </c>
      <c r="G301" s="38">
        <v>18992.1</v>
      </c>
      <c r="H301" s="38"/>
      <c r="I301" s="38">
        <v>254.1</v>
      </c>
      <c r="J301" s="38">
        <v>254.1</v>
      </c>
      <c r="K301" s="38"/>
      <c r="L301" s="63">
        <v>19246.2</v>
      </c>
      <c r="M301" s="63">
        <v>19246.2</v>
      </c>
      <c r="N301" s="63">
        <v>0</v>
      </c>
      <c r="O301" s="38">
        <f>1473.5+1096</f>
        <v>2569.5</v>
      </c>
      <c r="P301" s="38">
        <f>1473.5+1096</f>
        <v>2569.5</v>
      </c>
      <c r="Q301" s="38"/>
      <c r="R301" s="38" t="e">
        <f>#REF!</f>
        <v>#REF!</v>
      </c>
      <c r="S301" s="38" t="e">
        <f>#REF!</f>
        <v>#REF!</v>
      </c>
      <c r="T301" s="38" t="e">
        <f>#REF!</f>
        <v>#REF!</v>
      </c>
      <c r="U301" s="38" t="e">
        <f>#REF!</f>
        <v>#REF!</v>
      </c>
      <c r="V301" s="38" t="e">
        <f>#REF!</f>
        <v>#REF!</v>
      </c>
      <c r="W301" s="38" t="e">
        <f>#REF!</f>
        <v>#REF!</v>
      </c>
      <c r="X301" s="38">
        <f>X302+X305+X312+X309</f>
        <v>20813.1</v>
      </c>
      <c r="Y301" s="38">
        <f>Y302+Y305+Y312+Y309</f>
        <v>20721.329999999998</v>
      </c>
      <c r="Z301" s="38">
        <f>Z302+Z305+Z312+Z309</f>
        <v>16524.32</v>
      </c>
      <c r="AA301" s="67">
        <f t="shared" si="54"/>
        <v>0.7974546035413751</v>
      </c>
      <c r="AB301" s="320"/>
    </row>
    <row r="302" spans="1:28" ht="110.25">
      <c r="A302" s="71" t="s">
        <v>90</v>
      </c>
      <c r="B302" s="37" t="s">
        <v>45</v>
      </c>
      <c r="C302" s="37" t="s">
        <v>37</v>
      </c>
      <c r="D302" s="37">
        <v>4219900</v>
      </c>
      <c r="E302" s="37" t="s">
        <v>95</v>
      </c>
      <c r="F302" s="37" t="s">
        <v>95</v>
      </c>
      <c r="G302" s="39"/>
      <c r="H302" s="39"/>
      <c r="I302" s="39"/>
      <c r="J302" s="39"/>
      <c r="K302" s="39"/>
      <c r="L302" s="39"/>
      <c r="M302" s="63"/>
      <c r="N302" s="63"/>
      <c r="O302" s="63"/>
      <c r="P302" s="39"/>
      <c r="Q302" s="39"/>
      <c r="R302" s="39"/>
      <c r="S302" s="38"/>
      <c r="T302" s="38"/>
      <c r="U302" s="38"/>
      <c r="V302" s="38"/>
      <c r="W302" s="38"/>
      <c r="X302" s="38">
        <f aca="true" t="shared" si="57" ref="X302:Z303">X303</f>
        <v>97.2</v>
      </c>
      <c r="Y302" s="38">
        <f t="shared" si="57"/>
        <v>106.8</v>
      </c>
      <c r="Z302" s="38">
        <f t="shared" si="57"/>
        <v>102.34</v>
      </c>
      <c r="AA302" s="67">
        <f t="shared" si="54"/>
        <v>0.9582397003745319</v>
      </c>
      <c r="AB302" s="320"/>
    </row>
    <row r="303" spans="1:28" ht="47.25">
      <c r="A303" s="68" t="s">
        <v>149</v>
      </c>
      <c r="B303" s="37" t="s">
        <v>45</v>
      </c>
      <c r="C303" s="37" t="s">
        <v>37</v>
      </c>
      <c r="D303" s="37">
        <v>4219900</v>
      </c>
      <c r="E303" s="37" t="s">
        <v>150</v>
      </c>
      <c r="F303" s="37" t="s">
        <v>96</v>
      </c>
      <c r="G303" s="39">
        <f aca="true" t="shared" si="58" ref="G303:L303">G300</f>
        <v>18992.1</v>
      </c>
      <c r="H303" s="39">
        <f t="shared" si="58"/>
        <v>0</v>
      </c>
      <c r="I303" s="39">
        <f t="shared" si="58"/>
        <v>254.1</v>
      </c>
      <c r="J303" s="39">
        <f t="shared" si="58"/>
        <v>254.1</v>
      </c>
      <c r="K303" s="39">
        <f t="shared" si="58"/>
        <v>0</v>
      </c>
      <c r="L303" s="39">
        <f t="shared" si="58"/>
        <v>19246.2</v>
      </c>
      <c r="M303" s="63">
        <v>5481.1</v>
      </c>
      <c r="N303" s="63">
        <v>5481.1</v>
      </c>
      <c r="O303" s="63">
        <v>0</v>
      </c>
      <c r="P303" s="39">
        <f>P300</f>
        <v>2569.5</v>
      </c>
      <c r="Q303" s="39">
        <f>Q300</f>
        <v>0</v>
      </c>
      <c r="R303" s="39" t="e">
        <f>R300</f>
        <v>#REF!</v>
      </c>
      <c r="S303" s="39">
        <v>3924</v>
      </c>
      <c r="T303" s="38">
        <f>3703+221+157</f>
        <v>4081</v>
      </c>
      <c r="U303" s="38">
        <v>3321</v>
      </c>
      <c r="V303" s="38">
        <v>694.4</v>
      </c>
      <c r="W303" s="40">
        <f>U303/T303</f>
        <v>0.8137711345258515</v>
      </c>
      <c r="X303" s="39">
        <f t="shared" si="57"/>
        <v>97.2</v>
      </c>
      <c r="Y303" s="39">
        <f t="shared" si="57"/>
        <v>106.8</v>
      </c>
      <c r="Z303" s="39">
        <f t="shared" si="57"/>
        <v>102.34</v>
      </c>
      <c r="AA303" s="67">
        <f t="shared" si="54"/>
        <v>0.9582397003745319</v>
      </c>
      <c r="AB303" s="320"/>
    </row>
    <row r="304" spans="1:28" ht="63">
      <c r="A304" s="68" t="s">
        <v>124</v>
      </c>
      <c r="B304" s="37" t="s">
        <v>45</v>
      </c>
      <c r="C304" s="37" t="s">
        <v>37</v>
      </c>
      <c r="D304" s="37">
        <v>4219900</v>
      </c>
      <c r="E304" s="37" t="s">
        <v>152</v>
      </c>
      <c r="F304" s="37" t="s">
        <v>99</v>
      </c>
      <c r="G304" s="39"/>
      <c r="H304" s="39"/>
      <c r="I304" s="39"/>
      <c r="J304" s="39"/>
      <c r="K304" s="39"/>
      <c r="L304" s="39"/>
      <c r="M304" s="63"/>
      <c r="N304" s="63"/>
      <c r="O304" s="63"/>
      <c r="P304" s="39"/>
      <c r="Q304" s="39"/>
      <c r="R304" s="39"/>
      <c r="S304" s="39"/>
      <c r="T304" s="38"/>
      <c r="U304" s="38"/>
      <c r="V304" s="38"/>
      <c r="W304" s="40"/>
      <c r="X304" s="39">
        <v>97.2</v>
      </c>
      <c r="Y304" s="39">
        <v>106.8</v>
      </c>
      <c r="Z304" s="39">
        <v>102.34</v>
      </c>
      <c r="AA304" s="67">
        <f t="shared" si="54"/>
        <v>0.9582397003745319</v>
      </c>
      <c r="AB304" s="320"/>
    </row>
    <row r="305" spans="1:28" ht="47.25">
      <c r="A305" s="68" t="s">
        <v>100</v>
      </c>
      <c r="B305" s="37" t="s">
        <v>45</v>
      </c>
      <c r="C305" s="37" t="s">
        <v>37</v>
      </c>
      <c r="D305" s="37">
        <v>4219900</v>
      </c>
      <c r="E305" s="37" t="s">
        <v>101</v>
      </c>
      <c r="F305" s="37" t="s">
        <v>101</v>
      </c>
      <c r="G305" s="39"/>
      <c r="H305" s="39"/>
      <c r="I305" s="39"/>
      <c r="J305" s="39"/>
      <c r="K305" s="39"/>
      <c r="L305" s="39"/>
      <c r="M305" s="63"/>
      <c r="N305" s="63"/>
      <c r="O305" s="63"/>
      <c r="P305" s="39"/>
      <c r="Q305" s="39"/>
      <c r="R305" s="39"/>
      <c r="S305" s="39"/>
      <c r="T305" s="38"/>
      <c r="U305" s="38"/>
      <c r="V305" s="38"/>
      <c r="W305" s="40"/>
      <c r="X305" s="39">
        <f>X306</f>
        <v>10304.1</v>
      </c>
      <c r="Y305" s="39">
        <f>Y306</f>
        <v>9608.92</v>
      </c>
      <c r="Z305" s="39">
        <f>Z306</f>
        <v>7971.5</v>
      </c>
      <c r="AA305" s="67">
        <f t="shared" si="54"/>
        <v>0.8295937524716618</v>
      </c>
      <c r="AB305" s="320"/>
    </row>
    <row r="306" spans="1:28" ht="47.25">
      <c r="A306" s="68" t="s">
        <v>102</v>
      </c>
      <c r="B306" s="37" t="s">
        <v>45</v>
      </c>
      <c r="C306" s="37" t="s">
        <v>37</v>
      </c>
      <c r="D306" s="37">
        <v>4219900</v>
      </c>
      <c r="E306" s="37" t="s">
        <v>103</v>
      </c>
      <c r="F306" s="37" t="s">
        <v>103</v>
      </c>
      <c r="G306" s="39"/>
      <c r="H306" s="39"/>
      <c r="I306" s="39"/>
      <c r="J306" s="39"/>
      <c r="K306" s="39"/>
      <c r="L306" s="39"/>
      <c r="M306" s="63"/>
      <c r="N306" s="63"/>
      <c r="O306" s="63"/>
      <c r="P306" s="39"/>
      <c r="Q306" s="39"/>
      <c r="R306" s="39"/>
      <c r="S306" s="39"/>
      <c r="T306" s="38"/>
      <c r="U306" s="38"/>
      <c r="V306" s="38"/>
      <c r="W306" s="40"/>
      <c r="X306" s="39">
        <f>X307+X308</f>
        <v>10304.1</v>
      </c>
      <c r="Y306" s="39">
        <f>Y307+Y308</f>
        <v>9608.92</v>
      </c>
      <c r="Z306" s="39">
        <f>Z307+Z308</f>
        <v>7971.5</v>
      </c>
      <c r="AA306" s="67">
        <f t="shared" si="54"/>
        <v>0.8295937524716618</v>
      </c>
      <c r="AB306" s="320"/>
    </row>
    <row r="307" spans="1:28" ht="47.25">
      <c r="A307" s="68" t="s">
        <v>104</v>
      </c>
      <c r="B307" s="37" t="s">
        <v>45</v>
      </c>
      <c r="C307" s="37" t="s">
        <v>37</v>
      </c>
      <c r="D307" s="37">
        <v>4219900</v>
      </c>
      <c r="E307" s="37" t="s">
        <v>105</v>
      </c>
      <c r="F307" s="37" t="s">
        <v>105</v>
      </c>
      <c r="G307" s="39"/>
      <c r="H307" s="39"/>
      <c r="I307" s="39"/>
      <c r="J307" s="39"/>
      <c r="K307" s="39"/>
      <c r="L307" s="39"/>
      <c r="M307" s="63"/>
      <c r="N307" s="63"/>
      <c r="O307" s="63"/>
      <c r="P307" s="39"/>
      <c r="Q307" s="39"/>
      <c r="R307" s="39"/>
      <c r="S307" s="39"/>
      <c r="T307" s="38"/>
      <c r="U307" s="38"/>
      <c r="V307" s="38"/>
      <c r="W307" s="40"/>
      <c r="X307" s="39">
        <v>118.4</v>
      </c>
      <c r="Y307" s="39">
        <v>130.4</v>
      </c>
      <c r="Z307" s="39">
        <v>105.43</v>
      </c>
      <c r="AA307" s="67">
        <f t="shared" si="54"/>
        <v>0.8085122699386503</v>
      </c>
      <c r="AB307" s="320"/>
    </row>
    <row r="308" spans="1:28" ht="47.25">
      <c r="A308" s="68" t="s">
        <v>106</v>
      </c>
      <c r="B308" s="37" t="s">
        <v>45</v>
      </c>
      <c r="C308" s="37" t="s">
        <v>37</v>
      </c>
      <c r="D308" s="37">
        <v>4219900</v>
      </c>
      <c r="E308" s="37" t="s">
        <v>107</v>
      </c>
      <c r="F308" s="37" t="s">
        <v>107</v>
      </c>
      <c r="G308" s="39"/>
      <c r="H308" s="39"/>
      <c r="I308" s="39"/>
      <c r="J308" s="39"/>
      <c r="K308" s="39"/>
      <c r="L308" s="39"/>
      <c r="M308" s="63"/>
      <c r="N308" s="63"/>
      <c r="O308" s="63"/>
      <c r="P308" s="39"/>
      <c r="Q308" s="39"/>
      <c r="R308" s="39"/>
      <c r="S308" s="39"/>
      <c r="T308" s="38"/>
      <c r="U308" s="38"/>
      <c r="V308" s="38"/>
      <c r="W308" s="40"/>
      <c r="X308" s="39">
        <v>10185.7</v>
      </c>
      <c r="Y308" s="39">
        <v>9478.52</v>
      </c>
      <c r="Z308" s="39">
        <v>7866.07</v>
      </c>
      <c r="AA308" s="67">
        <f t="shared" si="54"/>
        <v>0.8298837793241982</v>
      </c>
      <c r="AB308" s="320"/>
    </row>
    <row r="309" spans="1:28" ht="94.5">
      <c r="A309" s="68" t="s">
        <v>265</v>
      </c>
      <c r="B309" s="37" t="s">
        <v>45</v>
      </c>
      <c r="C309" s="37" t="s">
        <v>37</v>
      </c>
      <c r="D309" s="37">
        <v>4219900</v>
      </c>
      <c r="E309" s="37" t="s">
        <v>266</v>
      </c>
      <c r="F309" s="37"/>
      <c r="G309" s="39"/>
      <c r="H309" s="39"/>
      <c r="I309" s="39"/>
      <c r="J309" s="39"/>
      <c r="K309" s="39"/>
      <c r="L309" s="39"/>
      <c r="M309" s="63"/>
      <c r="N309" s="63"/>
      <c r="O309" s="63"/>
      <c r="P309" s="39"/>
      <c r="Q309" s="39"/>
      <c r="R309" s="39"/>
      <c r="S309" s="39"/>
      <c r="T309" s="38"/>
      <c r="U309" s="38"/>
      <c r="V309" s="38"/>
      <c r="W309" s="40"/>
      <c r="X309" s="39">
        <f>X310+X311</f>
        <v>9961.5</v>
      </c>
      <c r="Y309" s="39">
        <f>Y310+Y311</f>
        <v>10615.609999999999</v>
      </c>
      <c r="Z309" s="39">
        <f>Z310+Z311</f>
        <v>8080.610000000001</v>
      </c>
      <c r="AA309" s="67">
        <f t="shared" si="54"/>
        <v>0.7612007223324897</v>
      </c>
      <c r="AB309" s="320"/>
    </row>
    <row r="310" spans="1:28" ht="78.75">
      <c r="A310" s="95" t="s">
        <v>267</v>
      </c>
      <c r="B310" s="37" t="s">
        <v>45</v>
      </c>
      <c r="C310" s="37" t="s">
        <v>37</v>
      </c>
      <c r="D310" s="37">
        <v>4219900</v>
      </c>
      <c r="E310" s="37" t="s">
        <v>269</v>
      </c>
      <c r="F310" s="37"/>
      <c r="G310" s="38"/>
      <c r="H310" s="38"/>
      <c r="I310" s="38"/>
      <c r="J310" s="38"/>
      <c r="K310" s="38"/>
      <c r="L310" s="38"/>
      <c r="M310" s="63"/>
      <c r="N310" s="63"/>
      <c r="O310" s="63"/>
      <c r="P310" s="38"/>
      <c r="Q310" s="38"/>
      <c r="R310" s="38"/>
      <c r="S310" s="38"/>
      <c r="T310" s="38"/>
      <c r="U310" s="38"/>
      <c r="V310" s="38"/>
      <c r="W310" s="40"/>
      <c r="X310" s="39">
        <v>9869.1</v>
      </c>
      <c r="Y310" s="39">
        <v>10373.21</v>
      </c>
      <c r="Z310" s="39">
        <v>7840.43</v>
      </c>
      <c r="AA310" s="67">
        <f aca="true" t="shared" si="59" ref="AA310:AA341">Z310/Y310</f>
        <v>0.7558345006029957</v>
      </c>
      <c r="AB310" s="320"/>
    </row>
    <row r="311" spans="1:28" ht="31.5">
      <c r="A311" s="95" t="s">
        <v>270</v>
      </c>
      <c r="B311" s="37" t="s">
        <v>45</v>
      </c>
      <c r="C311" s="37" t="s">
        <v>37</v>
      </c>
      <c r="D311" s="37">
        <v>4219900</v>
      </c>
      <c r="E311" s="37" t="s">
        <v>271</v>
      </c>
      <c r="F311" s="37"/>
      <c r="G311" s="38"/>
      <c r="H311" s="38"/>
      <c r="I311" s="38"/>
      <c r="J311" s="38"/>
      <c r="K311" s="38"/>
      <c r="L311" s="38"/>
      <c r="M311" s="63"/>
      <c r="N311" s="63"/>
      <c r="O311" s="63"/>
      <c r="P311" s="38"/>
      <c r="Q311" s="38"/>
      <c r="R311" s="38"/>
      <c r="S311" s="38"/>
      <c r="T311" s="38"/>
      <c r="U311" s="38"/>
      <c r="V311" s="38"/>
      <c r="W311" s="40"/>
      <c r="X311" s="39">
        <v>92.4</v>
      </c>
      <c r="Y311" s="39">
        <v>242.4</v>
      </c>
      <c r="Z311" s="39">
        <v>240.18</v>
      </c>
      <c r="AA311" s="67">
        <f t="shared" si="59"/>
        <v>0.9908415841584158</v>
      </c>
      <c r="AB311" s="320"/>
    </row>
    <row r="312" spans="1:28" ht="15.75">
      <c r="A312" s="68" t="s">
        <v>108</v>
      </c>
      <c r="B312" s="37" t="s">
        <v>45</v>
      </c>
      <c r="C312" s="37" t="s">
        <v>37</v>
      </c>
      <c r="D312" s="37">
        <v>4219900</v>
      </c>
      <c r="E312" s="37" t="s">
        <v>109</v>
      </c>
      <c r="F312" s="37" t="s">
        <v>109</v>
      </c>
      <c r="G312" s="39"/>
      <c r="H312" s="39"/>
      <c r="I312" s="39"/>
      <c r="J312" s="39"/>
      <c r="K312" s="39"/>
      <c r="L312" s="39"/>
      <c r="M312" s="63"/>
      <c r="N312" s="63"/>
      <c r="O312" s="63"/>
      <c r="P312" s="39"/>
      <c r="Q312" s="39"/>
      <c r="R312" s="39"/>
      <c r="S312" s="39"/>
      <c r="T312" s="38"/>
      <c r="U312" s="38"/>
      <c r="V312" s="38"/>
      <c r="W312" s="40"/>
      <c r="X312" s="39">
        <f>X313</f>
        <v>450.29999999999995</v>
      </c>
      <c r="Y312" s="39">
        <f>Y313</f>
        <v>390</v>
      </c>
      <c r="Z312" s="39">
        <f>Z313</f>
        <v>369.87</v>
      </c>
      <c r="AA312" s="67">
        <f t="shared" si="59"/>
        <v>0.9483846153846154</v>
      </c>
      <c r="AB312" s="320"/>
    </row>
    <row r="313" spans="1:28" ht="31.5">
      <c r="A313" s="68" t="s">
        <v>110</v>
      </c>
      <c r="B313" s="37" t="s">
        <v>45</v>
      </c>
      <c r="C313" s="37" t="s">
        <v>37</v>
      </c>
      <c r="D313" s="37">
        <v>4219900</v>
      </c>
      <c r="E313" s="37" t="s">
        <v>111</v>
      </c>
      <c r="F313" s="37" t="s">
        <v>111</v>
      </c>
      <c r="G313" s="39"/>
      <c r="H313" s="39"/>
      <c r="I313" s="39"/>
      <c r="J313" s="39"/>
      <c r="K313" s="39"/>
      <c r="L313" s="39"/>
      <c r="M313" s="63"/>
      <c r="N313" s="63"/>
      <c r="O313" s="63"/>
      <c r="P313" s="39"/>
      <c r="Q313" s="39"/>
      <c r="R313" s="39"/>
      <c r="S313" s="39"/>
      <c r="T313" s="38"/>
      <c r="U313" s="38"/>
      <c r="V313" s="38"/>
      <c r="W313" s="40"/>
      <c r="X313" s="39">
        <f>X315+X314</f>
        <v>450.29999999999995</v>
      </c>
      <c r="Y313" s="39">
        <f>Y315+Y314</f>
        <v>390</v>
      </c>
      <c r="Z313" s="39">
        <f>Z315+Z314</f>
        <v>369.87</v>
      </c>
      <c r="AA313" s="67">
        <f t="shared" si="59"/>
        <v>0.9483846153846154</v>
      </c>
      <c r="AB313" s="320"/>
    </row>
    <row r="314" spans="1:28" ht="31.5">
      <c r="A314" s="68" t="s">
        <v>161</v>
      </c>
      <c r="B314" s="37" t="s">
        <v>45</v>
      </c>
      <c r="C314" s="37" t="s">
        <v>37</v>
      </c>
      <c r="D314" s="37">
        <v>4219900</v>
      </c>
      <c r="E314" s="37" t="s">
        <v>162</v>
      </c>
      <c r="F314" s="37"/>
      <c r="G314" s="39"/>
      <c r="H314" s="39"/>
      <c r="I314" s="39"/>
      <c r="J314" s="39"/>
      <c r="K314" s="39"/>
      <c r="L314" s="39"/>
      <c r="M314" s="63"/>
      <c r="N314" s="63"/>
      <c r="O314" s="63"/>
      <c r="P314" s="39"/>
      <c r="Q314" s="39"/>
      <c r="R314" s="39"/>
      <c r="S314" s="39"/>
      <c r="T314" s="38"/>
      <c r="U314" s="38"/>
      <c r="V314" s="38"/>
      <c r="W314" s="40"/>
      <c r="X314" s="39">
        <v>324.2</v>
      </c>
      <c r="Y314" s="39">
        <v>183.9</v>
      </c>
      <c r="Z314" s="39">
        <v>165.16</v>
      </c>
      <c r="AA314" s="67">
        <f t="shared" si="59"/>
        <v>0.8980967917346383</v>
      </c>
      <c r="AB314" s="320"/>
    </row>
    <row r="315" spans="1:28" ht="31.5">
      <c r="A315" s="68" t="s">
        <v>112</v>
      </c>
      <c r="B315" s="37" t="s">
        <v>45</v>
      </c>
      <c r="C315" s="37" t="s">
        <v>37</v>
      </c>
      <c r="D315" s="37">
        <v>4219900</v>
      </c>
      <c r="E315" s="37" t="s">
        <v>113</v>
      </c>
      <c r="F315" s="37" t="s">
        <v>113</v>
      </c>
      <c r="G315" s="39"/>
      <c r="H315" s="39"/>
      <c r="I315" s="39"/>
      <c r="J315" s="39"/>
      <c r="K315" s="39"/>
      <c r="L315" s="39"/>
      <c r="M315" s="63"/>
      <c r="N315" s="63"/>
      <c r="O315" s="63"/>
      <c r="P315" s="39"/>
      <c r="Q315" s="39"/>
      <c r="R315" s="39"/>
      <c r="S315" s="39"/>
      <c r="T315" s="38"/>
      <c r="U315" s="38"/>
      <c r="V315" s="38"/>
      <c r="W315" s="40"/>
      <c r="X315" s="39">
        <v>126.1</v>
      </c>
      <c r="Y315" s="39">
        <v>206.1</v>
      </c>
      <c r="Z315" s="39">
        <v>204.71</v>
      </c>
      <c r="AA315" s="67">
        <f t="shared" si="59"/>
        <v>0.9932557011159632</v>
      </c>
      <c r="AB315" s="320"/>
    </row>
    <row r="316" spans="1:28" ht="31.5">
      <c r="A316" s="95" t="s">
        <v>273</v>
      </c>
      <c r="B316" s="37" t="s">
        <v>45</v>
      </c>
      <c r="C316" s="37" t="s">
        <v>37</v>
      </c>
      <c r="D316" s="37">
        <v>4230000</v>
      </c>
      <c r="E316" s="37" t="s">
        <v>38</v>
      </c>
      <c r="F316" s="38">
        <v>3703</v>
      </c>
      <c r="G316" s="38">
        <v>3703</v>
      </c>
      <c r="H316" s="38"/>
      <c r="I316" s="38">
        <v>9.4</v>
      </c>
      <c r="J316" s="38">
        <v>9.4</v>
      </c>
      <c r="K316" s="38"/>
      <c r="L316" s="63">
        <v>3712.4</v>
      </c>
      <c r="M316" s="63">
        <v>3712.4</v>
      </c>
      <c r="N316" s="63">
        <v>0</v>
      </c>
      <c r="O316" s="38">
        <v>13.6</v>
      </c>
      <c r="P316" s="38">
        <v>13.6</v>
      </c>
      <c r="Q316" s="38"/>
      <c r="R316" s="38">
        <f aca="true" t="shared" si="60" ref="R316:W316">R318</f>
        <v>3993.6</v>
      </c>
      <c r="S316" s="38">
        <f t="shared" si="60"/>
        <v>4111.6</v>
      </c>
      <c r="T316" s="38">
        <f t="shared" si="60"/>
        <v>2913.9</v>
      </c>
      <c r="U316" s="38">
        <f t="shared" si="60"/>
        <v>748.3</v>
      </c>
      <c r="V316" s="38">
        <f t="shared" si="60"/>
        <v>0.7087022083860297</v>
      </c>
      <c r="W316" s="38">
        <f t="shared" si="60"/>
        <v>3.894026459975946</v>
      </c>
      <c r="X316" s="38">
        <f>X317</f>
        <v>6324.5</v>
      </c>
      <c r="Y316" s="38">
        <f>Y317</f>
        <v>8399.88</v>
      </c>
      <c r="Z316" s="38">
        <f>Z317</f>
        <v>8239.93</v>
      </c>
      <c r="AA316" s="67">
        <f t="shared" si="59"/>
        <v>0.9809580613056378</v>
      </c>
      <c r="AB316" s="320"/>
    </row>
    <row r="317" spans="1:28" ht="31.5">
      <c r="A317" s="95" t="s">
        <v>147</v>
      </c>
      <c r="B317" s="37" t="s">
        <v>45</v>
      </c>
      <c r="C317" s="37" t="s">
        <v>37</v>
      </c>
      <c r="D317" s="37">
        <v>4239900</v>
      </c>
      <c r="E317" s="37" t="s">
        <v>38</v>
      </c>
      <c r="F317" s="38">
        <v>3703</v>
      </c>
      <c r="G317" s="38">
        <v>3703</v>
      </c>
      <c r="H317" s="38"/>
      <c r="I317" s="38">
        <v>9.4</v>
      </c>
      <c r="J317" s="38">
        <v>9.4</v>
      </c>
      <c r="K317" s="38"/>
      <c r="L317" s="63">
        <v>3712.4</v>
      </c>
      <c r="M317" s="63">
        <v>3712.4</v>
      </c>
      <c r="N317" s="63">
        <v>0</v>
      </c>
      <c r="O317" s="38">
        <v>13.6</v>
      </c>
      <c r="P317" s="38">
        <v>13.6</v>
      </c>
      <c r="Q317" s="38"/>
      <c r="R317" s="38">
        <f aca="true" t="shared" si="61" ref="R317:W317">R318</f>
        <v>3993.6</v>
      </c>
      <c r="S317" s="38">
        <f t="shared" si="61"/>
        <v>4111.6</v>
      </c>
      <c r="T317" s="38">
        <f t="shared" si="61"/>
        <v>2913.9</v>
      </c>
      <c r="U317" s="38">
        <f t="shared" si="61"/>
        <v>748.3</v>
      </c>
      <c r="V317" s="38">
        <f t="shared" si="61"/>
        <v>0.7087022083860297</v>
      </c>
      <c r="W317" s="38">
        <f t="shared" si="61"/>
        <v>3.894026459975946</v>
      </c>
      <c r="X317" s="38">
        <f>X318+X319</f>
        <v>6324.5</v>
      </c>
      <c r="Y317" s="38">
        <f>Y318+Y319</f>
        <v>8399.88</v>
      </c>
      <c r="Z317" s="38">
        <f>Z318+Z319</f>
        <v>8239.93</v>
      </c>
      <c r="AA317" s="67">
        <f t="shared" si="59"/>
        <v>0.9809580613056378</v>
      </c>
      <c r="AB317" s="320"/>
    </row>
    <row r="318" spans="1:28" ht="78.75">
      <c r="A318" s="95" t="s">
        <v>267</v>
      </c>
      <c r="B318" s="37" t="s">
        <v>45</v>
      </c>
      <c r="C318" s="37" t="s">
        <v>37</v>
      </c>
      <c r="D318" s="37" t="s">
        <v>274</v>
      </c>
      <c r="E318" s="37" t="s">
        <v>269</v>
      </c>
      <c r="F318" s="38">
        <v>3703</v>
      </c>
      <c r="G318" s="38">
        <v>3703</v>
      </c>
      <c r="H318" s="38"/>
      <c r="I318" s="38">
        <v>9.4</v>
      </c>
      <c r="J318" s="38">
        <v>9.4</v>
      </c>
      <c r="K318" s="38"/>
      <c r="L318" s="63">
        <v>3712.4</v>
      </c>
      <c r="M318" s="63">
        <v>3712.4</v>
      </c>
      <c r="N318" s="63">
        <v>0</v>
      </c>
      <c r="O318" s="38">
        <v>13.6</v>
      </c>
      <c r="P318" s="38">
        <v>13.6</v>
      </c>
      <c r="Q318" s="38"/>
      <c r="R318" s="38">
        <v>3993.6</v>
      </c>
      <c r="S318" s="38">
        <f>3993.6+118</f>
        <v>4111.6</v>
      </c>
      <c r="T318" s="38">
        <v>2913.9</v>
      </c>
      <c r="U318" s="38">
        <v>748.3</v>
      </c>
      <c r="V318" s="40">
        <f>T318/S318</f>
        <v>0.7087022083860297</v>
      </c>
      <c r="W318" s="64">
        <f>T318/U318</f>
        <v>3.894026459975946</v>
      </c>
      <c r="X318" s="38">
        <v>6306.5</v>
      </c>
      <c r="Y318" s="65">
        <v>8381.88</v>
      </c>
      <c r="Z318" s="65">
        <v>8224.93</v>
      </c>
      <c r="AA318" s="67">
        <f t="shared" si="59"/>
        <v>0.981275083871399</v>
      </c>
      <c r="AB318" s="320"/>
    </row>
    <row r="319" spans="1:28" ht="31.5">
      <c r="A319" s="95" t="s">
        <v>270</v>
      </c>
      <c r="B319" s="37" t="s">
        <v>45</v>
      </c>
      <c r="C319" s="37" t="s">
        <v>37</v>
      </c>
      <c r="D319" s="37" t="s">
        <v>274</v>
      </c>
      <c r="E319" s="37" t="s">
        <v>271</v>
      </c>
      <c r="F319" s="38"/>
      <c r="G319" s="38"/>
      <c r="H319" s="38"/>
      <c r="I319" s="38"/>
      <c r="J319" s="38"/>
      <c r="K319" s="38"/>
      <c r="L319" s="63"/>
      <c r="M319" s="63"/>
      <c r="N319" s="63"/>
      <c r="O319" s="38"/>
      <c r="P319" s="38"/>
      <c r="Q319" s="38"/>
      <c r="R319" s="38"/>
      <c r="S319" s="38"/>
      <c r="T319" s="38"/>
      <c r="U319" s="38"/>
      <c r="V319" s="40"/>
      <c r="W319" s="64"/>
      <c r="X319" s="38">
        <v>18</v>
      </c>
      <c r="Y319" s="65">
        <v>18</v>
      </c>
      <c r="Z319" s="65">
        <v>15</v>
      </c>
      <c r="AA319" s="67">
        <f t="shared" si="59"/>
        <v>0.8333333333333334</v>
      </c>
      <c r="AB319" s="320"/>
    </row>
    <row r="320" spans="1:28" ht="31.5">
      <c r="A320" s="357" t="s">
        <v>275</v>
      </c>
      <c r="B320" s="37" t="s">
        <v>45</v>
      </c>
      <c r="C320" s="37" t="s">
        <v>37</v>
      </c>
      <c r="D320" s="37" t="s">
        <v>276</v>
      </c>
      <c r="E320" s="37" t="s">
        <v>38</v>
      </c>
      <c r="F320" s="38"/>
      <c r="G320" s="38"/>
      <c r="H320" s="38"/>
      <c r="I320" s="38"/>
      <c r="J320" s="38"/>
      <c r="K320" s="38"/>
      <c r="L320" s="63"/>
      <c r="M320" s="63"/>
      <c r="N320" s="63"/>
      <c r="O320" s="38"/>
      <c r="P320" s="38"/>
      <c r="Q320" s="38"/>
      <c r="R320" s="38"/>
      <c r="S320" s="38"/>
      <c r="T320" s="38"/>
      <c r="U320" s="38"/>
      <c r="V320" s="40"/>
      <c r="W320" s="64"/>
      <c r="X320" s="38">
        <f>X321+X323</f>
        <v>0</v>
      </c>
      <c r="Y320" s="65">
        <f>Y321+Y323</f>
        <v>833.4300000000001</v>
      </c>
      <c r="Z320" s="65">
        <f>Z321+Z323</f>
        <v>833.4300000000001</v>
      </c>
      <c r="AA320" s="67">
        <f t="shared" si="59"/>
        <v>1</v>
      </c>
      <c r="AB320" s="320"/>
    </row>
    <row r="321" spans="1:28" ht="47.25">
      <c r="A321" s="357" t="s">
        <v>102</v>
      </c>
      <c r="B321" s="37" t="s">
        <v>45</v>
      </c>
      <c r="C321" s="37" t="s">
        <v>37</v>
      </c>
      <c r="D321" s="37" t="s">
        <v>276</v>
      </c>
      <c r="E321" s="37" t="s">
        <v>103</v>
      </c>
      <c r="F321" s="38"/>
      <c r="G321" s="38"/>
      <c r="H321" s="38"/>
      <c r="I321" s="38"/>
      <c r="J321" s="38"/>
      <c r="K321" s="38"/>
      <c r="L321" s="63"/>
      <c r="M321" s="63"/>
      <c r="N321" s="63"/>
      <c r="O321" s="38"/>
      <c r="P321" s="38"/>
      <c r="Q321" s="38"/>
      <c r="R321" s="38"/>
      <c r="S321" s="38"/>
      <c r="T321" s="38"/>
      <c r="U321" s="38"/>
      <c r="V321" s="40"/>
      <c r="W321" s="64"/>
      <c r="X321" s="38">
        <f>X322</f>
        <v>0</v>
      </c>
      <c r="Y321" s="65">
        <f>Y322</f>
        <v>83.43</v>
      </c>
      <c r="Z321" s="65">
        <f>Z322</f>
        <v>83.43</v>
      </c>
      <c r="AA321" s="67">
        <f t="shared" si="59"/>
        <v>1</v>
      </c>
      <c r="AB321" s="320"/>
    </row>
    <row r="322" spans="1:28" ht="47.25">
      <c r="A322" s="357" t="s">
        <v>106</v>
      </c>
      <c r="B322" s="37" t="s">
        <v>45</v>
      </c>
      <c r="C322" s="37" t="s">
        <v>37</v>
      </c>
      <c r="D322" s="37" t="s">
        <v>276</v>
      </c>
      <c r="E322" s="37" t="s">
        <v>107</v>
      </c>
      <c r="F322" s="38"/>
      <c r="G322" s="38"/>
      <c r="H322" s="38"/>
      <c r="I322" s="38"/>
      <c r="J322" s="38"/>
      <c r="K322" s="38"/>
      <c r="L322" s="63"/>
      <c r="M322" s="63"/>
      <c r="N322" s="63"/>
      <c r="O322" s="38"/>
      <c r="P322" s="38"/>
      <c r="Q322" s="38"/>
      <c r="R322" s="38"/>
      <c r="S322" s="38"/>
      <c r="T322" s="38"/>
      <c r="U322" s="38"/>
      <c r="V322" s="40"/>
      <c r="W322" s="64"/>
      <c r="X322" s="38"/>
      <c r="Y322" s="65">
        <v>83.43</v>
      </c>
      <c r="Z322" s="65">
        <v>83.43</v>
      </c>
      <c r="AA322" s="67">
        <f t="shared" si="59"/>
        <v>1</v>
      </c>
      <c r="AB322" s="320"/>
    </row>
    <row r="323" spans="1:28" ht="31.5">
      <c r="A323" s="357" t="s">
        <v>270</v>
      </c>
      <c r="B323" s="37" t="s">
        <v>45</v>
      </c>
      <c r="C323" s="37" t="s">
        <v>37</v>
      </c>
      <c r="D323" s="37" t="s">
        <v>276</v>
      </c>
      <c r="E323" s="37" t="s">
        <v>271</v>
      </c>
      <c r="F323" s="38"/>
      <c r="G323" s="38"/>
      <c r="H323" s="38"/>
      <c r="I323" s="38"/>
      <c r="J323" s="38"/>
      <c r="K323" s="38"/>
      <c r="L323" s="63"/>
      <c r="M323" s="63"/>
      <c r="N323" s="63"/>
      <c r="O323" s="38"/>
      <c r="P323" s="38"/>
      <c r="Q323" s="38"/>
      <c r="R323" s="38"/>
      <c r="S323" s="38"/>
      <c r="T323" s="38"/>
      <c r="U323" s="38"/>
      <c r="V323" s="40"/>
      <c r="W323" s="64"/>
      <c r="X323" s="38"/>
      <c r="Y323" s="65">
        <v>750</v>
      </c>
      <c r="Z323" s="65">
        <v>750</v>
      </c>
      <c r="AA323" s="67">
        <f t="shared" si="59"/>
        <v>1</v>
      </c>
      <c r="AB323" s="320"/>
    </row>
    <row r="324" spans="1:28" ht="31.5">
      <c r="A324" s="71" t="s">
        <v>277</v>
      </c>
      <c r="B324" s="37" t="s">
        <v>45</v>
      </c>
      <c r="C324" s="37" t="s">
        <v>37</v>
      </c>
      <c r="D324" s="37" t="s">
        <v>278</v>
      </c>
      <c r="E324" s="37" t="s">
        <v>38</v>
      </c>
      <c r="F324" s="38"/>
      <c r="G324" s="38"/>
      <c r="H324" s="38"/>
      <c r="I324" s="38"/>
      <c r="J324" s="38"/>
      <c r="K324" s="38"/>
      <c r="L324" s="63"/>
      <c r="M324" s="63"/>
      <c r="N324" s="63"/>
      <c r="O324" s="38"/>
      <c r="P324" s="38"/>
      <c r="Q324" s="38"/>
      <c r="R324" s="38"/>
      <c r="S324" s="38"/>
      <c r="T324" s="38"/>
      <c r="U324" s="38"/>
      <c r="V324" s="40"/>
      <c r="W324" s="64"/>
      <c r="X324" s="38">
        <f>X325</f>
        <v>171.2</v>
      </c>
      <c r="Y324" s="65">
        <f>Y325</f>
        <v>2574.8</v>
      </c>
      <c r="Z324" s="65">
        <f>Z325</f>
        <v>1869.6299999999999</v>
      </c>
      <c r="AA324" s="67">
        <f t="shared" si="59"/>
        <v>0.7261263010719278</v>
      </c>
      <c r="AB324" s="320"/>
    </row>
    <row r="325" spans="1:28" ht="47.25">
      <c r="A325" s="95" t="s">
        <v>279</v>
      </c>
      <c r="B325" s="37" t="s">
        <v>45</v>
      </c>
      <c r="C325" s="37" t="s">
        <v>37</v>
      </c>
      <c r="D325" s="37">
        <v>5200900</v>
      </c>
      <c r="E325" s="37" t="s">
        <v>38</v>
      </c>
      <c r="F325" s="38">
        <v>1810.8</v>
      </c>
      <c r="G325" s="38"/>
      <c r="H325" s="38">
        <v>1810.8</v>
      </c>
      <c r="I325" s="38"/>
      <c r="J325" s="38"/>
      <c r="K325" s="38"/>
      <c r="L325" s="63">
        <v>1810.8</v>
      </c>
      <c r="M325" s="63">
        <v>0</v>
      </c>
      <c r="N325" s="63">
        <v>1810.8</v>
      </c>
      <c r="O325" s="38"/>
      <c r="P325" s="38"/>
      <c r="Q325" s="38"/>
      <c r="R325" s="38" t="e">
        <f>#REF!</f>
        <v>#REF!</v>
      </c>
      <c r="S325" s="38" t="e">
        <f>#REF!</f>
        <v>#REF!</v>
      </c>
      <c r="T325" s="38" t="e">
        <f>#REF!</f>
        <v>#REF!</v>
      </c>
      <c r="U325" s="38" t="e">
        <f>#REF!</f>
        <v>#REF!</v>
      </c>
      <c r="V325" s="38" t="e">
        <f>#REF!</f>
        <v>#REF!</v>
      </c>
      <c r="W325" s="38" t="e">
        <f>#REF!</f>
        <v>#REF!</v>
      </c>
      <c r="X325" s="38">
        <f>X330+X326</f>
        <v>171.2</v>
      </c>
      <c r="Y325" s="38">
        <f>Y330+Y326</f>
        <v>2574.8</v>
      </c>
      <c r="Z325" s="38">
        <f>Z330+Z326</f>
        <v>1869.6299999999999</v>
      </c>
      <c r="AA325" s="67">
        <f t="shared" si="59"/>
        <v>0.7261263010719278</v>
      </c>
      <c r="AB325" s="320"/>
    </row>
    <row r="326" spans="1:28" ht="63">
      <c r="A326" s="339" t="s">
        <v>281</v>
      </c>
      <c r="B326" s="37" t="s">
        <v>45</v>
      </c>
      <c r="C326" s="37" t="s">
        <v>37</v>
      </c>
      <c r="D326" s="79" t="s">
        <v>282</v>
      </c>
      <c r="E326" s="37" t="s">
        <v>38</v>
      </c>
      <c r="F326" s="38"/>
      <c r="G326" s="38"/>
      <c r="H326" s="38"/>
      <c r="I326" s="38"/>
      <c r="J326" s="38"/>
      <c r="K326" s="38"/>
      <c r="L326" s="39"/>
      <c r="M326" s="39"/>
      <c r="N326" s="39"/>
      <c r="O326" s="38"/>
      <c r="P326" s="38"/>
      <c r="Q326" s="38"/>
      <c r="R326" s="38"/>
      <c r="S326" s="38"/>
      <c r="T326" s="38"/>
      <c r="U326" s="38"/>
      <c r="V326" s="38"/>
      <c r="W326" s="38"/>
      <c r="X326" s="38">
        <f>X327+X329</f>
        <v>0</v>
      </c>
      <c r="Y326" s="38">
        <f>Y327+Y329</f>
        <v>2403.6000000000004</v>
      </c>
      <c r="Z326" s="38">
        <f>Z327+Z329</f>
        <v>1698.4299999999998</v>
      </c>
      <c r="AA326" s="67">
        <f t="shared" si="59"/>
        <v>0.7066192378099516</v>
      </c>
      <c r="AB326" s="320"/>
    </row>
    <row r="327" spans="1:28" ht="47.25">
      <c r="A327" s="332" t="s">
        <v>149</v>
      </c>
      <c r="B327" s="37" t="s">
        <v>45</v>
      </c>
      <c r="C327" s="37" t="s">
        <v>37</v>
      </c>
      <c r="D327" s="79" t="s">
        <v>282</v>
      </c>
      <c r="E327" s="37" t="s">
        <v>150</v>
      </c>
      <c r="F327" s="37" t="s">
        <v>96</v>
      </c>
      <c r="G327" s="39" t="e">
        <f>#REF!</f>
        <v>#REF!</v>
      </c>
      <c r="H327" s="39" t="e">
        <f>#REF!</f>
        <v>#REF!</v>
      </c>
      <c r="I327" s="39" t="e">
        <f>#REF!</f>
        <v>#REF!</v>
      </c>
      <c r="J327" s="39" t="e">
        <f>#REF!</f>
        <v>#REF!</v>
      </c>
      <c r="K327" s="39" t="e">
        <f>#REF!</f>
        <v>#REF!</v>
      </c>
      <c r="L327" s="39" t="e">
        <f>#REF!</f>
        <v>#REF!</v>
      </c>
      <c r="M327" s="39">
        <v>5481.1</v>
      </c>
      <c r="N327" s="39">
        <v>5481.1</v>
      </c>
      <c r="O327" s="39">
        <v>0</v>
      </c>
      <c r="P327" s="39" t="e">
        <f>#REF!</f>
        <v>#REF!</v>
      </c>
      <c r="Q327" s="39" t="e">
        <f>#REF!</f>
        <v>#REF!</v>
      </c>
      <c r="R327" s="39" t="e">
        <f>#REF!</f>
        <v>#REF!</v>
      </c>
      <c r="S327" s="39">
        <v>3924</v>
      </c>
      <c r="T327" s="38">
        <f>3703+221+157</f>
        <v>4081</v>
      </c>
      <c r="U327" s="38">
        <v>3321</v>
      </c>
      <c r="V327" s="38">
        <v>694.4</v>
      </c>
      <c r="W327" s="40">
        <f>U327/T327</f>
        <v>0.8137711345258515</v>
      </c>
      <c r="X327" s="39">
        <f>X328</f>
        <v>0</v>
      </c>
      <c r="Y327" s="39">
        <f>Y328</f>
        <v>1054.69</v>
      </c>
      <c r="Z327" s="39">
        <f>Z328</f>
        <v>736.78</v>
      </c>
      <c r="AA327" s="67">
        <f t="shared" si="59"/>
        <v>0.698574936711261</v>
      </c>
      <c r="AB327" s="320"/>
    </row>
    <row r="328" spans="1:28" ht="31.5">
      <c r="A328" s="332" t="s">
        <v>92</v>
      </c>
      <c r="B328" s="37" t="s">
        <v>45</v>
      </c>
      <c r="C328" s="37" t="s">
        <v>37</v>
      </c>
      <c r="D328" s="79" t="s">
        <v>282</v>
      </c>
      <c r="E328" s="37" t="s">
        <v>151</v>
      </c>
      <c r="F328" s="37" t="s">
        <v>97</v>
      </c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8"/>
      <c r="U328" s="38"/>
      <c r="V328" s="38"/>
      <c r="W328" s="40"/>
      <c r="X328" s="39"/>
      <c r="Y328" s="39">
        <v>1054.69</v>
      </c>
      <c r="Z328" s="39">
        <v>736.78</v>
      </c>
      <c r="AA328" s="67">
        <f t="shared" si="59"/>
        <v>0.698574936711261</v>
      </c>
      <c r="AB328" s="320"/>
    </row>
    <row r="329" spans="1:28" ht="31.5">
      <c r="A329" s="357" t="s">
        <v>270</v>
      </c>
      <c r="B329" s="37" t="s">
        <v>45</v>
      </c>
      <c r="C329" s="37" t="s">
        <v>37</v>
      </c>
      <c r="D329" s="79" t="s">
        <v>282</v>
      </c>
      <c r="E329" s="37" t="s">
        <v>271</v>
      </c>
      <c r="F329" s="38"/>
      <c r="G329" s="38"/>
      <c r="H329" s="38"/>
      <c r="I329" s="38"/>
      <c r="J329" s="38"/>
      <c r="K329" s="38"/>
      <c r="L329" s="39"/>
      <c r="M329" s="39"/>
      <c r="N329" s="39"/>
      <c r="O329" s="38"/>
      <c r="P329" s="38"/>
      <c r="Q329" s="38"/>
      <c r="R329" s="38"/>
      <c r="S329" s="38"/>
      <c r="T329" s="38"/>
      <c r="U329" s="38"/>
      <c r="V329" s="40"/>
      <c r="W329" s="40"/>
      <c r="X329" s="38"/>
      <c r="Y329" s="65">
        <v>1348.91</v>
      </c>
      <c r="Z329" s="38">
        <v>961.65</v>
      </c>
      <c r="AA329" s="67">
        <f t="shared" si="59"/>
        <v>0.7129089412933405</v>
      </c>
      <c r="AB329" s="320"/>
    </row>
    <row r="330" spans="1:28" ht="63">
      <c r="A330" s="71" t="s">
        <v>283</v>
      </c>
      <c r="B330" s="37" t="s">
        <v>45</v>
      </c>
      <c r="C330" s="37" t="s">
        <v>37</v>
      </c>
      <c r="D330" s="79" t="s">
        <v>284</v>
      </c>
      <c r="E330" s="37" t="s">
        <v>38</v>
      </c>
      <c r="F330" s="38"/>
      <c r="G330" s="38"/>
      <c r="H330" s="38"/>
      <c r="I330" s="38"/>
      <c r="J330" s="38"/>
      <c r="K330" s="38"/>
      <c r="L330" s="63"/>
      <c r="M330" s="63"/>
      <c r="N330" s="63"/>
      <c r="O330" s="38"/>
      <c r="P330" s="38"/>
      <c r="Q330" s="38"/>
      <c r="R330" s="38"/>
      <c r="S330" s="38"/>
      <c r="T330" s="38"/>
      <c r="U330" s="38"/>
      <c r="V330" s="38"/>
      <c r="W330" s="38"/>
      <c r="X330" s="38">
        <f>X331+X333</f>
        <v>171.2</v>
      </c>
      <c r="Y330" s="38">
        <f>Y331+Y333</f>
        <v>171.2</v>
      </c>
      <c r="Z330" s="38">
        <f>Z331+Z333</f>
        <v>171.2</v>
      </c>
      <c r="AA330" s="67">
        <f t="shared" si="59"/>
        <v>1</v>
      </c>
      <c r="AB330" s="320"/>
    </row>
    <row r="331" spans="1:28" ht="47.25">
      <c r="A331" s="68" t="s">
        <v>149</v>
      </c>
      <c r="B331" s="37" t="s">
        <v>45</v>
      </c>
      <c r="C331" s="37" t="s">
        <v>37</v>
      </c>
      <c r="D331" s="79" t="s">
        <v>284</v>
      </c>
      <c r="E331" s="37" t="s">
        <v>150</v>
      </c>
      <c r="F331" s="37" t="s">
        <v>96</v>
      </c>
      <c r="G331" s="39" t="e">
        <f>#REF!</f>
        <v>#REF!</v>
      </c>
      <c r="H331" s="39" t="e">
        <f>#REF!</f>
        <v>#REF!</v>
      </c>
      <c r="I331" s="39" t="e">
        <f>#REF!</f>
        <v>#REF!</v>
      </c>
      <c r="J331" s="39" t="e">
        <f>#REF!</f>
        <v>#REF!</v>
      </c>
      <c r="K331" s="39" t="e">
        <f>#REF!</f>
        <v>#REF!</v>
      </c>
      <c r="L331" s="39" t="e">
        <f>#REF!</f>
        <v>#REF!</v>
      </c>
      <c r="M331" s="63">
        <v>5481.1</v>
      </c>
      <c r="N331" s="63">
        <v>5481.1</v>
      </c>
      <c r="O331" s="63">
        <v>0</v>
      </c>
      <c r="P331" s="39" t="e">
        <f>#REF!</f>
        <v>#REF!</v>
      </c>
      <c r="Q331" s="39" t="e">
        <f>#REF!</f>
        <v>#REF!</v>
      </c>
      <c r="R331" s="39" t="e">
        <f>#REF!</f>
        <v>#REF!</v>
      </c>
      <c r="S331" s="39">
        <v>3924</v>
      </c>
      <c r="T331" s="38">
        <f>3703+221+157</f>
        <v>4081</v>
      </c>
      <c r="U331" s="38">
        <v>3321</v>
      </c>
      <c r="V331" s="38">
        <v>694.4</v>
      </c>
      <c r="W331" s="40">
        <f>U331/T331</f>
        <v>0.8137711345258515</v>
      </c>
      <c r="X331" s="39">
        <f>X332</f>
        <v>75.12</v>
      </c>
      <c r="Y331" s="39">
        <f>Y332</f>
        <v>75.12</v>
      </c>
      <c r="Z331" s="39">
        <f>Z332</f>
        <v>75.12</v>
      </c>
      <c r="AA331" s="67">
        <f t="shared" si="59"/>
        <v>1</v>
      </c>
      <c r="AB331" s="320"/>
    </row>
    <row r="332" spans="1:28" ht="31.5">
      <c r="A332" s="68" t="s">
        <v>92</v>
      </c>
      <c r="B332" s="37" t="s">
        <v>45</v>
      </c>
      <c r="C332" s="37" t="s">
        <v>37</v>
      </c>
      <c r="D332" s="79" t="s">
        <v>284</v>
      </c>
      <c r="E332" s="37" t="s">
        <v>151</v>
      </c>
      <c r="F332" s="37" t="s">
        <v>97</v>
      </c>
      <c r="G332" s="39"/>
      <c r="H332" s="39"/>
      <c r="I332" s="39"/>
      <c r="J332" s="39"/>
      <c r="K332" s="39"/>
      <c r="L332" s="39"/>
      <c r="M332" s="63"/>
      <c r="N332" s="63"/>
      <c r="O332" s="63"/>
      <c r="P332" s="39"/>
      <c r="Q332" s="39"/>
      <c r="R332" s="39"/>
      <c r="S332" s="39"/>
      <c r="T332" s="38"/>
      <c r="U332" s="38"/>
      <c r="V332" s="38"/>
      <c r="W332" s="40"/>
      <c r="X332" s="39">
        <v>75.12</v>
      </c>
      <c r="Y332" s="39">
        <v>75.12</v>
      </c>
      <c r="Z332" s="39">
        <v>75.12</v>
      </c>
      <c r="AA332" s="67">
        <f t="shared" si="59"/>
        <v>1</v>
      </c>
      <c r="AB332" s="320"/>
    </row>
    <row r="333" spans="1:28" ht="31.5">
      <c r="A333" s="95" t="s">
        <v>270</v>
      </c>
      <c r="B333" s="37" t="s">
        <v>45</v>
      </c>
      <c r="C333" s="37" t="s">
        <v>37</v>
      </c>
      <c r="D333" s="37" t="s">
        <v>284</v>
      </c>
      <c r="E333" s="37" t="s">
        <v>271</v>
      </c>
      <c r="F333" s="38"/>
      <c r="G333" s="38"/>
      <c r="H333" s="38"/>
      <c r="I333" s="38"/>
      <c r="J333" s="38"/>
      <c r="K333" s="38"/>
      <c r="L333" s="63"/>
      <c r="M333" s="63"/>
      <c r="N333" s="63"/>
      <c r="O333" s="38"/>
      <c r="P333" s="38"/>
      <c r="Q333" s="38"/>
      <c r="R333" s="38"/>
      <c r="S333" s="38"/>
      <c r="T333" s="38"/>
      <c r="U333" s="38"/>
      <c r="V333" s="40"/>
      <c r="W333" s="64"/>
      <c r="X333" s="38">
        <v>96.08</v>
      </c>
      <c r="Y333" s="65">
        <v>96.08</v>
      </c>
      <c r="Z333" s="65">
        <v>96.08</v>
      </c>
      <c r="AA333" s="67">
        <f t="shared" si="59"/>
        <v>1</v>
      </c>
      <c r="AB333" s="320"/>
    </row>
    <row r="334" spans="1:28" ht="15.75">
      <c r="A334" s="71" t="s">
        <v>163</v>
      </c>
      <c r="B334" s="37" t="s">
        <v>45</v>
      </c>
      <c r="C334" s="37" t="s">
        <v>37</v>
      </c>
      <c r="D334" s="37" t="s">
        <v>164</v>
      </c>
      <c r="E334" s="37" t="s">
        <v>38</v>
      </c>
      <c r="F334" s="38"/>
      <c r="G334" s="38"/>
      <c r="H334" s="38"/>
      <c r="I334" s="38"/>
      <c r="J334" s="38"/>
      <c r="K334" s="38"/>
      <c r="L334" s="63"/>
      <c r="M334" s="63"/>
      <c r="N334" s="63"/>
      <c r="O334" s="38"/>
      <c r="P334" s="38"/>
      <c r="Q334" s="38"/>
      <c r="R334" s="38"/>
      <c r="S334" s="38"/>
      <c r="T334" s="38"/>
      <c r="U334" s="38"/>
      <c r="V334" s="40"/>
      <c r="W334" s="64"/>
      <c r="X334" s="38">
        <f>X335</f>
        <v>78539</v>
      </c>
      <c r="Y334" s="65">
        <f>Y335</f>
        <v>93779</v>
      </c>
      <c r="Z334" s="65">
        <f>Z335</f>
        <v>93603.23000000001</v>
      </c>
      <c r="AA334" s="67">
        <f t="shared" si="59"/>
        <v>0.9981256997835337</v>
      </c>
      <c r="AB334" s="320"/>
    </row>
    <row r="335" spans="1:28" ht="141.75">
      <c r="A335" s="71" t="s">
        <v>165</v>
      </c>
      <c r="B335" s="37" t="s">
        <v>45</v>
      </c>
      <c r="C335" s="37" t="s">
        <v>37</v>
      </c>
      <c r="D335" s="37" t="s">
        <v>166</v>
      </c>
      <c r="E335" s="37" t="s">
        <v>38</v>
      </c>
      <c r="F335" s="38"/>
      <c r="G335" s="38"/>
      <c r="H335" s="38"/>
      <c r="I335" s="38"/>
      <c r="J335" s="38"/>
      <c r="K335" s="38"/>
      <c r="L335" s="63"/>
      <c r="M335" s="63"/>
      <c r="N335" s="63"/>
      <c r="O335" s="38"/>
      <c r="P335" s="38"/>
      <c r="Q335" s="38"/>
      <c r="R335" s="38"/>
      <c r="S335" s="38"/>
      <c r="T335" s="38"/>
      <c r="U335" s="38"/>
      <c r="V335" s="40"/>
      <c r="W335" s="64"/>
      <c r="X335" s="38">
        <f>X336+X341</f>
        <v>78539</v>
      </c>
      <c r="Y335" s="65">
        <f>Y336+Y341</f>
        <v>93779</v>
      </c>
      <c r="Z335" s="65">
        <f>Z336+Z341</f>
        <v>93603.23000000001</v>
      </c>
      <c r="AA335" s="67">
        <f t="shared" si="59"/>
        <v>0.9981256997835337</v>
      </c>
      <c r="AB335" s="320"/>
    </row>
    <row r="336" spans="1:28" ht="63">
      <c r="A336" s="71" t="s">
        <v>285</v>
      </c>
      <c r="B336" s="37" t="s">
        <v>45</v>
      </c>
      <c r="C336" s="37" t="s">
        <v>37</v>
      </c>
      <c r="D336" s="37" t="s">
        <v>286</v>
      </c>
      <c r="E336" s="37" t="s">
        <v>38</v>
      </c>
      <c r="F336" s="38"/>
      <c r="G336" s="38"/>
      <c r="H336" s="38"/>
      <c r="I336" s="38"/>
      <c r="J336" s="38"/>
      <c r="K336" s="38"/>
      <c r="L336" s="63"/>
      <c r="M336" s="63"/>
      <c r="N336" s="63"/>
      <c r="O336" s="38"/>
      <c r="P336" s="38"/>
      <c r="Q336" s="38"/>
      <c r="R336" s="38" t="e">
        <f>#REF!</f>
        <v>#REF!</v>
      </c>
      <c r="S336" s="38" t="e">
        <f>#REF!</f>
        <v>#REF!</v>
      </c>
      <c r="T336" s="38" t="e">
        <f>#REF!</f>
        <v>#REF!</v>
      </c>
      <c r="U336" s="38" t="e">
        <f>#REF!</f>
        <v>#REF!</v>
      </c>
      <c r="V336" s="38" t="e">
        <f>#REF!</f>
        <v>#REF!</v>
      </c>
      <c r="W336" s="38" t="e">
        <f>#REF!</f>
        <v>#REF!</v>
      </c>
      <c r="X336" s="38">
        <f>X337+X340</f>
        <v>1738</v>
      </c>
      <c r="Y336" s="38">
        <f>Y337+Y340</f>
        <v>1641</v>
      </c>
      <c r="Z336" s="38">
        <f>Z337+Z340</f>
        <v>1559.32</v>
      </c>
      <c r="AA336" s="67">
        <f t="shared" si="59"/>
        <v>0.9502254722730042</v>
      </c>
      <c r="AB336" s="320"/>
    </row>
    <row r="337" spans="1:28" ht="47.25">
      <c r="A337" s="68" t="s">
        <v>100</v>
      </c>
      <c r="B337" s="37" t="s">
        <v>45</v>
      </c>
      <c r="C337" s="37" t="s">
        <v>37</v>
      </c>
      <c r="D337" s="37" t="s">
        <v>286</v>
      </c>
      <c r="E337" s="37" t="s">
        <v>101</v>
      </c>
      <c r="F337" s="37" t="s">
        <v>101</v>
      </c>
      <c r="G337" s="39"/>
      <c r="H337" s="39"/>
      <c r="I337" s="39"/>
      <c r="J337" s="39"/>
      <c r="K337" s="39"/>
      <c r="L337" s="39"/>
      <c r="M337" s="63"/>
      <c r="N337" s="63"/>
      <c r="O337" s="63"/>
      <c r="P337" s="39"/>
      <c r="Q337" s="39"/>
      <c r="R337" s="39"/>
      <c r="S337" s="39"/>
      <c r="T337" s="38"/>
      <c r="U337" s="38"/>
      <c r="V337" s="38"/>
      <c r="W337" s="40"/>
      <c r="X337" s="39">
        <f aca="true" t="shared" si="62" ref="X337:Z338">X338</f>
        <v>761.1</v>
      </c>
      <c r="Y337" s="39">
        <f t="shared" si="62"/>
        <v>761.1</v>
      </c>
      <c r="Z337" s="39">
        <f t="shared" si="62"/>
        <v>699.05</v>
      </c>
      <c r="AA337" s="67">
        <f t="shared" si="59"/>
        <v>0.9184732623833923</v>
      </c>
      <c r="AB337" s="320"/>
    </row>
    <row r="338" spans="1:28" ht="47.25">
      <c r="A338" s="68" t="s">
        <v>102</v>
      </c>
      <c r="B338" s="37" t="s">
        <v>45</v>
      </c>
      <c r="C338" s="37" t="s">
        <v>37</v>
      </c>
      <c r="D338" s="37" t="s">
        <v>286</v>
      </c>
      <c r="E338" s="37" t="s">
        <v>103</v>
      </c>
      <c r="F338" s="37" t="s">
        <v>103</v>
      </c>
      <c r="G338" s="39"/>
      <c r="H338" s="39"/>
      <c r="I338" s="39"/>
      <c r="J338" s="39"/>
      <c r="K338" s="39"/>
      <c r="L338" s="39"/>
      <c r="M338" s="63"/>
      <c r="N338" s="63"/>
      <c r="O338" s="63"/>
      <c r="P338" s="39"/>
      <c r="Q338" s="39"/>
      <c r="R338" s="39"/>
      <c r="S338" s="39"/>
      <c r="T338" s="38"/>
      <c r="U338" s="38"/>
      <c r="V338" s="38"/>
      <c r="W338" s="40"/>
      <c r="X338" s="39">
        <f t="shared" si="62"/>
        <v>761.1</v>
      </c>
      <c r="Y338" s="39">
        <f t="shared" si="62"/>
        <v>761.1</v>
      </c>
      <c r="Z338" s="39">
        <f t="shared" si="62"/>
        <v>699.05</v>
      </c>
      <c r="AA338" s="67">
        <f t="shared" si="59"/>
        <v>0.9184732623833923</v>
      </c>
      <c r="AB338" s="320"/>
    </row>
    <row r="339" spans="1:28" ht="47.25">
      <c r="A339" s="68" t="s">
        <v>106</v>
      </c>
      <c r="B339" s="37" t="s">
        <v>45</v>
      </c>
      <c r="C339" s="37" t="s">
        <v>37</v>
      </c>
      <c r="D339" s="37" t="s">
        <v>286</v>
      </c>
      <c r="E339" s="37" t="s">
        <v>107</v>
      </c>
      <c r="F339" s="37" t="s">
        <v>107</v>
      </c>
      <c r="G339" s="39"/>
      <c r="H339" s="39"/>
      <c r="I339" s="39"/>
      <c r="J339" s="39"/>
      <c r="K339" s="39"/>
      <c r="L339" s="39"/>
      <c r="M339" s="63"/>
      <c r="N339" s="63"/>
      <c r="O339" s="63"/>
      <c r="P339" s="39"/>
      <c r="Q339" s="39"/>
      <c r="R339" s="39"/>
      <c r="S339" s="39"/>
      <c r="T339" s="38"/>
      <c r="U339" s="38"/>
      <c r="V339" s="38"/>
      <c r="W339" s="40"/>
      <c r="X339" s="39">
        <v>761.1</v>
      </c>
      <c r="Y339" s="39">
        <v>761.1</v>
      </c>
      <c r="Z339" s="39">
        <v>699.05</v>
      </c>
      <c r="AA339" s="67">
        <f t="shared" si="59"/>
        <v>0.9184732623833923</v>
      </c>
      <c r="AB339" s="320"/>
    </row>
    <row r="340" spans="1:28" ht="31.5">
      <c r="A340" s="95" t="s">
        <v>270</v>
      </c>
      <c r="B340" s="37" t="s">
        <v>45</v>
      </c>
      <c r="C340" s="37" t="s">
        <v>37</v>
      </c>
      <c r="D340" s="37" t="s">
        <v>286</v>
      </c>
      <c r="E340" s="37" t="s">
        <v>271</v>
      </c>
      <c r="F340" s="38"/>
      <c r="G340" s="38"/>
      <c r="H340" s="38"/>
      <c r="I340" s="38"/>
      <c r="J340" s="38"/>
      <c r="K340" s="38"/>
      <c r="L340" s="63"/>
      <c r="M340" s="63"/>
      <c r="N340" s="63"/>
      <c r="O340" s="38"/>
      <c r="P340" s="38"/>
      <c r="Q340" s="38"/>
      <c r="R340" s="38"/>
      <c r="S340" s="38"/>
      <c r="T340" s="38"/>
      <c r="U340" s="38"/>
      <c r="V340" s="40"/>
      <c r="W340" s="64"/>
      <c r="X340" s="38">
        <v>976.9</v>
      </c>
      <c r="Y340" s="65">
        <v>879.9</v>
      </c>
      <c r="Z340" s="65">
        <v>860.27</v>
      </c>
      <c r="AA340" s="67">
        <f t="shared" si="59"/>
        <v>0.9776906466643936</v>
      </c>
      <c r="AB340" s="320"/>
    </row>
    <row r="341" spans="1:28" ht="110.25">
      <c r="A341" s="95" t="s">
        <v>287</v>
      </c>
      <c r="B341" s="37" t="s">
        <v>45</v>
      </c>
      <c r="C341" s="37" t="s">
        <v>37</v>
      </c>
      <c r="D341" s="37">
        <v>5210203</v>
      </c>
      <c r="E341" s="37" t="s">
        <v>38</v>
      </c>
      <c r="F341" s="38">
        <v>45713</v>
      </c>
      <c r="G341" s="38"/>
      <c r="H341" s="38">
        <v>45713</v>
      </c>
      <c r="I341" s="38"/>
      <c r="J341" s="38"/>
      <c r="K341" s="38"/>
      <c r="L341" s="63">
        <v>45713</v>
      </c>
      <c r="M341" s="63">
        <v>0</v>
      </c>
      <c r="N341" s="63">
        <v>45713</v>
      </c>
      <c r="O341" s="38"/>
      <c r="P341" s="38"/>
      <c r="Q341" s="38"/>
      <c r="R341" s="38" t="e">
        <f>#REF!</f>
        <v>#REF!</v>
      </c>
      <c r="S341" s="38" t="e">
        <f>#REF!</f>
        <v>#REF!</v>
      </c>
      <c r="T341" s="38" t="e">
        <f>#REF!</f>
        <v>#REF!</v>
      </c>
      <c r="U341" s="38" t="e">
        <f>#REF!</f>
        <v>#REF!</v>
      </c>
      <c r="V341" s="38" t="e">
        <f>#REF!</f>
        <v>#REF!</v>
      </c>
      <c r="W341" s="38" t="e">
        <f>#REF!</f>
        <v>#REF!</v>
      </c>
      <c r="X341" s="38">
        <f>X342+X345+X348</f>
        <v>76801</v>
      </c>
      <c r="Y341" s="38">
        <f>Y342+Y345+Y348</f>
        <v>92138</v>
      </c>
      <c r="Z341" s="38">
        <f>Z342+Z345+Z348</f>
        <v>92043.91</v>
      </c>
      <c r="AA341" s="67">
        <f t="shared" si="59"/>
        <v>0.998978814387115</v>
      </c>
      <c r="AB341" s="320"/>
    </row>
    <row r="342" spans="1:28" ht="110.25">
      <c r="A342" s="71" t="s">
        <v>90</v>
      </c>
      <c r="B342" s="37" t="s">
        <v>45</v>
      </c>
      <c r="C342" s="37" t="s">
        <v>37</v>
      </c>
      <c r="D342" s="37">
        <v>5210203</v>
      </c>
      <c r="E342" s="37" t="s">
        <v>95</v>
      </c>
      <c r="F342" s="37" t="s">
        <v>95</v>
      </c>
      <c r="G342" s="39"/>
      <c r="H342" s="39"/>
      <c r="I342" s="39"/>
      <c r="J342" s="39"/>
      <c r="K342" s="39"/>
      <c r="L342" s="39"/>
      <c r="M342" s="63"/>
      <c r="N342" s="63"/>
      <c r="O342" s="63"/>
      <c r="P342" s="39"/>
      <c r="Q342" s="39"/>
      <c r="R342" s="39"/>
      <c r="S342" s="38"/>
      <c r="T342" s="38"/>
      <c r="U342" s="38"/>
      <c r="V342" s="38"/>
      <c r="W342" s="38"/>
      <c r="X342" s="38">
        <f aca="true" t="shared" si="63" ref="X342:Z343">X343</f>
        <v>40145.34</v>
      </c>
      <c r="Y342" s="38">
        <f t="shared" si="63"/>
        <v>47446.34</v>
      </c>
      <c r="Z342" s="38">
        <f t="shared" si="63"/>
        <v>47397.85</v>
      </c>
      <c r="AA342" s="67">
        <f aca="true" t="shared" si="64" ref="AA342:AA353">Z342/Y342</f>
        <v>0.9989780033612708</v>
      </c>
      <c r="AB342" s="320"/>
    </row>
    <row r="343" spans="1:28" ht="47.25">
      <c r="A343" s="68" t="s">
        <v>149</v>
      </c>
      <c r="B343" s="37" t="s">
        <v>45</v>
      </c>
      <c r="C343" s="37" t="s">
        <v>37</v>
      </c>
      <c r="D343" s="37">
        <v>5210203</v>
      </c>
      <c r="E343" s="37" t="s">
        <v>150</v>
      </c>
      <c r="F343" s="37" t="s">
        <v>96</v>
      </c>
      <c r="G343" s="39">
        <f aca="true" t="shared" si="65" ref="G343:L343">G340</f>
        <v>0</v>
      </c>
      <c r="H343" s="39">
        <f t="shared" si="65"/>
        <v>0</v>
      </c>
      <c r="I343" s="39">
        <f t="shared" si="65"/>
        <v>0</v>
      </c>
      <c r="J343" s="39">
        <f t="shared" si="65"/>
        <v>0</v>
      </c>
      <c r="K343" s="39">
        <f t="shared" si="65"/>
        <v>0</v>
      </c>
      <c r="L343" s="39">
        <f t="shared" si="65"/>
        <v>0</v>
      </c>
      <c r="M343" s="63">
        <v>5481.1</v>
      </c>
      <c r="N343" s="63">
        <v>5481.1</v>
      </c>
      <c r="O343" s="63">
        <v>0</v>
      </c>
      <c r="P343" s="39">
        <f>P340</f>
        <v>0</v>
      </c>
      <c r="Q343" s="39">
        <f>Q340</f>
        <v>0</v>
      </c>
      <c r="R343" s="39">
        <f>R340</f>
        <v>0</v>
      </c>
      <c r="S343" s="39">
        <v>3924</v>
      </c>
      <c r="T343" s="38">
        <f>3703+221+157</f>
        <v>4081</v>
      </c>
      <c r="U343" s="38">
        <v>3321</v>
      </c>
      <c r="V343" s="38">
        <v>694.4</v>
      </c>
      <c r="W343" s="40">
        <f>U343/T343</f>
        <v>0.8137711345258515</v>
      </c>
      <c r="X343" s="39">
        <f t="shared" si="63"/>
        <v>40145.34</v>
      </c>
      <c r="Y343" s="39">
        <f t="shared" si="63"/>
        <v>47446.34</v>
      </c>
      <c r="Z343" s="39">
        <f t="shared" si="63"/>
        <v>47397.85</v>
      </c>
      <c r="AA343" s="67">
        <f t="shared" si="64"/>
        <v>0.9989780033612708</v>
      </c>
      <c r="AB343" s="320"/>
    </row>
    <row r="344" spans="1:28" ht="31.5">
      <c r="A344" s="68" t="s">
        <v>92</v>
      </c>
      <c r="B344" s="37" t="s">
        <v>45</v>
      </c>
      <c r="C344" s="37" t="s">
        <v>37</v>
      </c>
      <c r="D344" s="37">
        <v>5210203</v>
      </c>
      <c r="E344" s="37" t="s">
        <v>151</v>
      </c>
      <c r="F344" s="37" t="s">
        <v>97</v>
      </c>
      <c r="G344" s="39"/>
      <c r="H344" s="39"/>
      <c r="I344" s="39"/>
      <c r="J344" s="39"/>
      <c r="K344" s="39"/>
      <c r="L344" s="39"/>
      <c r="M344" s="63"/>
      <c r="N344" s="63"/>
      <c r="O344" s="63"/>
      <c r="P344" s="39"/>
      <c r="Q344" s="39"/>
      <c r="R344" s="39"/>
      <c r="S344" s="39"/>
      <c r="T344" s="38"/>
      <c r="U344" s="38"/>
      <c r="V344" s="38"/>
      <c r="W344" s="40"/>
      <c r="X344" s="39">
        <v>40145.34</v>
      </c>
      <c r="Y344" s="39">
        <v>47446.34</v>
      </c>
      <c r="Z344" s="39">
        <v>47397.85</v>
      </c>
      <c r="AA344" s="67">
        <f t="shared" si="64"/>
        <v>0.9989780033612708</v>
      </c>
      <c r="AB344" s="320"/>
    </row>
    <row r="345" spans="1:28" ht="47.25">
      <c r="A345" s="68" t="s">
        <v>100</v>
      </c>
      <c r="B345" s="37" t="s">
        <v>45</v>
      </c>
      <c r="C345" s="37" t="s">
        <v>37</v>
      </c>
      <c r="D345" s="37">
        <v>5210203</v>
      </c>
      <c r="E345" s="37" t="s">
        <v>101</v>
      </c>
      <c r="F345" s="37" t="s">
        <v>101</v>
      </c>
      <c r="G345" s="39"/>
      <c r="H345" s="39"/>
      <c r="I345" s="39"/>
      <c r="J345" s="39"/>
      <c r="K345" s="39"/>
      <c r="L345" s="39"/>
      <c r="M345" s="63"/>
      <c r="N345" s="63"/>
      <c r="O345" s="63"/>
      <c r="P345" s="39"/>
      <c r="Q345" s="39"/>
      <c r="R345" s="39"/>
      <c r="S345" s="39"/>
      <c r="T345" s="38"/>
      <c r="U345" s="38"/>
      <c r="V345" s="38"/>
      <c r="W345" s="40"/>
      <c r="X345" s="39">
        <f aca="true" t="shared" si="66" ref="X345:Z346">X346</f>
        <v>119.25</v>
      </c>
      <c r="Y345" s="39">
        <f t="shared" si="66"/>
        <v>119.25</v>
      </c>
      <c r="Z345" s="39">
        <f t="shared" si="66"/>
        <v>119.16</v>
      </c>
      <c r="AA345" s="67">
        <f t="shared" si="64"/>
        <v>0.999245283018868</v>
      </c>
      <c r="AB345" s="320"/>
    </row>
    <row r="346" spans="1:28" ht="47.25">
      <c r="A346" s="68" t="s">
        <v>102</v>
      </c>
      <c r="B346" s="37" t="s">
        <v>45</v>
      </c>
      <c r="C346" s="37" t="s">
        <v>37</v>
      </c>
      <c r="D346" s="37">
        <v>5210203</v>
      </c>
      <c r="E346" s="37" t="s">
        <v>103</v>
      </c>
      <c r="F346" s="37" t="s">
        <v>103</v>
      </c>
      <c r="G346" s="39"/>
      <c r="H346" s="39"/>
      <c r="I346" s="39"/>
      <c r="J346" s="39"/>
      <c r="K346" s="39"/>
      <c r="L346" s="39"/>
      <c r="M346" s="63"/>
      <c r="N346" s="63"/>
      <c r="O346" s="63"/>
      <c r="P346" s="39"/>
      <c r="Q346" s="39"/>
      <c r="R346" s="39"/>
      <c r="S346" s="39"/>
      <c r="T346" s="38"/>
      <c r="U346" s="38"/>
      <c r="V346" s="38"/>
      <c r="W346" s="40"/>
      <c r="X346" s="39">
        <f t="shared" si="66"/>
        <v>119.25</v>
      </c>
      <c r="Y346" s="39">
        <f t="shared" si="66"/>
        <v>119.25</v>
      </c>
      <c r="Z346" s="39">
        <f t="shared" si="66"/>
        <v>119.16</v>
      </c>
      <c r="AA346" s="67">
        <f t="shared" si="64"/>
        <v>0.999245283018868</v>
      </c>
      <c r="AB346" s="320"/>
    </row>
    <row r="347" spans="1:28" ht="47.25">
      <c r="A347" s="68" t="s">
        <v>106</v>
      </c>
      <c r="B347" s="37" t="s">
        <v>45</v>
      </c>
      <c r="C347" s="37" t="s">
        <v>37</v>
      </c>
      <c r="D347" s="37">
        <v>5210203</v>
      </c>
      <c r="E347" s="37" t="s">
        <v>107</v>
      </c>
      <c r="F347" s="37" t="s">
        <v>107</v>
      </c>
      <c r="G347" s="39"/>
      <c r="H347" s="39"/>
      <c r="I347" s="39"/>
      <c r="J347" s="39"/>
      <c r="K347" s="39"/>
      <c r="L347" s="39"/>
      <c r="M347" s="63"/>
      <c r="N347" s="63"/>
      <c r="O347" s="63"/>
      <c r="P347" s="39"/>
      <c r="Q347" s="39"/>
      <c r="R347" s="39"/>
      <c r="S347" s="39"/>
      <c r="T347" s="38"/>
      <c r="U347" s="38"/>
      <c r="V347" s="38"/>
      <c r="W347" s="40"/>
      <c r="X347" s="39">
        <v>119.25</v>
      </c>
      <c r="Y347" s="39">
        <v>119.25</v>
      </c>
      <c r="Z347" s="39">
        <v>119.16</v>
      </c>
      <c r="AA347" s="67">
        <f t="shared" si="64"/>
        <v>0.999245283018868</v>
      </c>
      <c r="AB347" s="320"/>
    </row>
    <row r="348" spans="1:28" ht="31.5">
      <c r="A348" s="95" t="s">
        <v>270</v>
      </c>
      <c r="B348" s="37" t="s">
        <v>45</v>
      </c>
      <c r="C348" s="37" t="s">
        <v>37</v>
      </c>
      <c r="D348" s="37">
        <v>5210203</v>
      </c>
      <c r="E348" s="37" t="s">
        <v>271</v>
      </c>
      <c r="F348" s="38"/>
      <c r="G348" s="38"/>
      <c r="H348" s="38"/>
      <c r="I348" s="38"/>
      <c r="J348" s="38"/>
      <c r="K348" s="38"/>
      <c r="L348" s="63"/>
      <c r="M348" s="63"/>
      <c r="N348" s="63"/>
      <c r="O348" s="38"/>
      <c r="P348" s="38"/>
      <c r="Q348" s="38"/>
      <c r="R348" s="38"/>
      <c r="S348" s="38"/>
      <c r="T348" s="38"/>
      <c r="U348" s="38"/>
      <c r="V348" s="40"/>
      <c r="W348" s="64"/>
      <c r="X348" s="38">
        <v>36536.41</v>
      </c>
      <c r="Y348" s="65">
        <v>44572.41</v>
      </c>
      <c r="Z348" s="65">
        <v>44526.9</v>
      </c>
      <c r="AA348" s="67">
        <f t="shared" si="64"/>
        <v>0.9989789647901022</v>
      </c>
      <c r="AB348" s="320"/>
    </row>
    <row r="349" spans="1:28" ht="157.5">
      <c r="A349" s="357" t="s">
        <v>288</v>
      </c>
      <c r="B349" s="37" t="s">
        <v>45</v>
      </c>
      <c r="C349" s="37" t="s">
        <v>37</v>
      </c>
      <c r="D349" s="37" t="s">
        <v>289</v>
      </c>
      <c r="E349" s="37" t="s">
        <v>38</v>
      </c>
      <c r="F349" s="38"/>
      <c r="G349" s="38"/>
      <c r="H349" s="38"/>
      <c r="I349" s="38"/>
      <c r="J349" s="38"/>
      <c r="K349" s="38"/>
      <c r="L349" s="39"/>
      <c r="M349" s="39"/>
      <c r="N349" s="39"/>
      <c r="O349" s="38"/>
      <c r="P349" s="38"/>
      <c r="Q349" s="38"/>
      <c r="R349" s="38"/>
      <c r="S349" s="38"/>
      <c r="T349" s="38"/>
      <c r="U349" s="38"/>
      <c r="V349" s="40"/>
      <c r="W349" s="40"/>
      <c r="X349" s="38">
        <f>X350+X353</f>
        <v>0</v>
      </c>
      <c r="Y349" s="65">
        <f>Y350+Y353</f>
        <v>614.3900000000001</v>
      </c>
      <c r="Z349" s="65">
        <f>Z350+Z353</f>
        <v>614.33</v>
      </c>
      <c r="AA349" s="67">
        <f t="shared" si="64"/>
        <v>0.9999023421605169</v>
      </c>
      <c r="AB349" s="320"/>
    </row>
    <row r="350" spans="1:31" ht="47.25">
      <c r="A350" s="332" t="s">
        <v>100</v>
      </c>
      <c r="B350" s="37" t="s">
        <v>45</v>
      </c>
      <c r="C350" s="37" t="s">
        <v>37</v>
      </c>
      <c r="D350" s="37" t="s">
        <v>289</v>
      </c>
      <c r="E350" s="37" t="s">
        <v>101</v>
      </c>
      <c r="F350" s="38"/>
      <c r="G350" s="38"/>
      <c r="H350" s="38"/>
      <c r="I350" s="38"/>
      <c r="J350" s="38"/>
      <c r="K350" s="38"/>
      <c r="L350" s="39"/>
      <c r="M350" s="39"/>
      <c r="N350" s="39"/>
      <c r="O350" s="38"/>
      <c r="P350" s="38"/>
      <c r="Q350" s="38"/>
      <c r="R350" s="38"/>
      <c r="S350" s="38"/>
      <c r="T350" s="38"/>
      <c r="U350" s="38"/>
      <c r="V350" s="40"/>
      <c r="W350" s="40"/>
      <c r="X350" s="38">
        <f aca="true" t="shared" si="67" ref="X350:Z351">X351</f>
        <v>0</v>
      </c>
      <c r="Y350" s="65">
        <f t="shared" si="67"/>
        <v>308.85</v>
      </c>
      <c r="Z350" s="65">
        <f t="shared" si="67"/>
        <v>308.85</v>
      </c>
      <c r="AA350" s="67">
        <f t="shared" si="64"/>
        <v>1</v>
      </c>
      <c r="AB350" s="320"/>
      <c r="AE350" s="103"/>
    </row>
    <row r="351" spans="1:31" ht="47.25">
      <c r="A351" s="332" t="s">
        <v>102</v>
      </c>
      <c r="B351" s="37" t="s">
        <v>45</v>
      </c>
      <c r="C351" s="37" t="s">
        <v>37</v>
      </c>
      <c r="D351" s="37" t="s">
        <v>289</v>
      </c>
      <c r="E351" s="37" t="s">
        <v>103</v>
      </c>
      <c r="F351" s="38"/>
      <c r="G351" s="38"/>
      <c r="H351" s="38"/>
      <c r="I351" s="38"/>
      <c r="J351" s="38"/>
      <c r="K351" s="38"/>
      <c r="L351" s="39"/>
      <c r="M351" s="39"/>
      <c r="N351" s="39"/>
      <c r="O351" s="38"/>
      <c r="P351" s="38"/>
      <c r="Q351" s="38"/>
      <c r="R351" s="38"/>
      <c r="S351" s="38"/>
      <c r="T351" s="38"/>
      <c r="U351" s="38"/>
      <c r="V351" s="40"/>
      <c r="W351" s="40"/>
      <c r="X351" s="38">
        <f t="shared" si="67"/>
        <v>0</v>
      </c>
      <c r="Y351" s="65">
        <f t="shared" si="67"/>
        <v>308.85</v>
      </c>
      <c r="Z351" s="65">
        <f t="shared" si="67"/>
        <v>308.85</v>
      </c>
      <c r="AA351" s="67">
        <f t="shared" si="64"/>
        <v>1</v>
      </c>
      <c r="AB351" s="320"/>
      <c r="AE351" s="103"/>
    </row>
    <row r="352" spans="1:31" ht="47.25">
      <c r="A352" s="68" t="s">
        <v>104</v>
      </c>
      <c r="B352" s="37" t="s">
        <v>45</v>
      </c>
      <c r="C352" s="37" t="s">
        <v>37</v>
      </c>
      <c r="D352" s="37" t="s">
        <v>289</v>
      </c>
      <c r="E352" s="37" t="s">
        <v>105</v>
      </c>
      <c r="F352" s="37" t="s">
        <v>107</v>
      </c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8"/>
      <c r="U352" s="38"/>
      <c r="V352" s="38"/>
      <c r="W352" s="40"/>
      <c r="X352" s="39"/>
      <c r="Y352" s="39">
        <v>308.85</v>
      </c>
      <c r="Z352" s="65">
        <v>308.85</v>
      </c>
      <c r="AA352" s="67">
        <f t="shared" si="64"/>
        <v>1</v>
      </c>
      <c r="AB352" s="320"/>
      <c r="AE352" s="103"/>
    </row>
    <row r="353" spans="1:31" ht="31.5">
      <c r="A353" s="357" t="s">
        <v>270</v>
      </c>
      <c r="B353" s="37" t="s">
        <v>45</v>
      </c>
      <c r="C353" s="37" t="s">
        <v>37</v>
      </c>
      <c r="D353" s="37" t="s">
        <v>289</v>
      </c>
      <c r="E353" s="37" t="s">
        <v>271</v>
      </c>
      <c r="F353" s="38"/>
      <c r="G353" s="38"/>
      <c r="H353" s="38"/>
      <c r="I353" s="38"/>
      <c r="J353" s="38"/>
      <c r="K353" s="38"/>
      <c r="L353" s="39"/>
      <c r="M353" s="39"/>
      <c r="N353" s="39"/>
      <c r="O353" s="38"/>
      <c r="P353" s="38"/>
      <c r="Q353" s="38"/>
      <c r="R353" s="38"/>
      <c r="S353" s="38"/>
      <c r="T353" s="38"/>
      <c r="U353" s="38"/>
      <c r="V353" s="40"/>
      <c r="W353" s="40"/>
      <c r="X353" s="38"/>
      <c r="Y353" s="65">
        <v>305.54</v>
      </c>
      <c r="Z353" s="65">
        <v>305.48</v>
      </c>
      <c r="AA353" s="67">
        <f t="shared" si="64"/>
        <v>0.9998036263664332</v>
      </c>
      <c r="AB353" s="320"/>
      <c r="AE353" s="103"/>
    </row>
    <row r="354" spans="1:28" ht="94.5">
      <c r="A354" s="95" t="s">
        <v>220</v>
      </c>
      <c r="B354" s="37" t="s">
        <v>45</v>
      </c>
      <c r="C354" s="37" t="s">
        <v>37</v>
      </c>
      <c r="D354" s="37" t="s">
        <v>221</v>
      </c>
      <c r="E354" s="37" t="s">
        <v>38</v>
      </c>
      <c r="F354" s="38"/>
      <c r="G354" s="38"/>
      <c r="H354" s="38"/>
      <c r="I354" s="38"/>
      <c r="J354" s="38"/>
      <c r="K354" s="38"/>
      <c r="L354" s="63"/>
      <c r="M354" s="63"/>
      <c r="N354" s="63"/>
      <c r="O354" s="38"/>
      <c r="P354" s="38"/>
      <c r="Q354" s="38"/>
      <c r="R354" s="38"/>
      <c r="S354" s="38"/>
      <c r="T354" s="38"/>
      <c r="U354" s="38"/>
      <c r="V354" s="40"/>
      <c r="W354" s="64"/>
      <c r="X354" s="38">
        <f>X355</f>
        <v>0</v>
      </c>
      <c r="Y354" s="65">
        <f>Y355</f>
        <v>16403.4</v>
      </c>
      <c r="Z354" s="65">
        <f>Z355</f>
        <v>14924.5</v>
      </c>
      <c r="AA354" s="65">
        <f>AA355</f>
        <v>0.9098418620529889</v>
      </c>
      <c r="AB354" s="320"/>
    </row>
    <row r="355" spans="1:28" ht="31.5">
      <c r="A355" s="354" t="s">
        <v>222</v>
      </c>
      <c r="B355" s="37" t="s">
        <v>45</v>
      </c>
      <c r="C355" s="37" t="s">
        <v>37</v>
      </c>
      <c r="D355" s="37" t="s">
        <v>221</v>
      </c>
      <c r="E355" s="37" t="s">
        <v>223</v>
      </c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>
        <f>X356+X357</f>
        <v>0</v>
      </c>
      <c r="Y355" s="39">
        <f>Y356+Y357</f>
        <v>16403.4</v>
      </c>
      <c r="Z355" s="39">
        <f>Z356+Z357</f>
        <v>14924.5</v>
      </c>
      <c r="AA355" s="67">
        <f aca="true" t="shared" si="68" ref="AA355:AA371">Z355/Y355</f>
        <v>0.9098418620529889</v>
      </c>
      <c r="AB355" s="320"/>
    </row>
    <row r="356" spans="1:28" ht="78.75">
      <c r="A356" s="354" t="s">
        <v>224</v>
      </c>
      <c r="B356" s="37" t="s">
        <v>45</v>
      </c>
      <c r="C356" s="37" t="s">
        <v>37</v>
      </c>
      <c r="D356" s="37" t="s">
        <v>221</v>
      </c>
      <c r="E356" s="37" t="s">
        <v>225</v>
      </c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>
        <v>8388.5</v>
      </c>
      <c r="Z356" s="39">
        <v>7366.86</v>
      </c>
      <c r="AA356" s="67">
        <f t="shared" si="68"/>
        <v>0.8782094534183703</v>
      </c>
      <c r="AB356" s="320"/>
    </row>
    <row r="357" spans="1:28" ht="78.75">
      <c r="A357" s="354" t="s">
        <v>226</v>
      </c>
      <c r="B357" s="37" t="s">
        <v>45</v>
      </c>
      <c r="C357" s="37" t="s">
        <v>37</v>
      </c>
      <c r="D357" s="37" t="s">
        <v>221</v>
      </c>
      <c r="E357" s="37" t="s">
        <v>227</v>
      </c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>
        <v>8014.9</v>
      </c>
      <c r="Z357" s="39">
        <v>7557.64</v>
      </c>
      <c r="AA357" s="67">
        <f t="shared" si="68"/>
        <v>0.9429487579383399</v>
      </c>
      <c r="AB357" s="320"/>
    </row>
    <row r="358" spans="1:28" ht="141.75">
      <c r="A358" s="68" t="s">
        <v>258</v>
      </c>
      <c r="B358" s="37" t="s">
        <v>45</v>
      </c>
      <c r="C358" s="37" t="s">
        <v>37</v>
      </c>
      <c r="D358" s="37" t="s">
        <v>259</v>
      </c>
      <c r="E358" s="37" t="s">
        <v>38</v>
      </c>
      <c r="F358" s="37"/>
      <c r="G358" s="39"/>
      <c r="H358" s="39"/>
      <c r="I358" s="39"/>
      <c r="J358" s="39"/>
      <c r="K358" s="39"/>
      <c r="L358" s="39"/>
      <c r="M358" s="63"/>
      <c r="N358" s="63"/>
      <c r="O358" s="63"/>
      <c r="P358" s="39"/>
      <c r="Q358" s="39"/>
      <c r="R358" s="39"/>
      <c r="S358" s="39"/>
      <c r="T358" s="38"/>
      <c r="U358" s="38"/>
      <c r="V358" s="38"/>
      <c r="W358" s="40"/>
      <c r="X358" s="39">
        <f>X359+X361</f>
        <v>0</v>
      </c>
      <c r="Y358" s="39">
        <f>Y359+Y361</f>
        <v>3257.5600000000004</v>
      </c>
      <c r="Z358" s="39">
        <f>Z359+Z361</f>
        <v>3257.5600000000004</v>
      </c>
      <c r="AA358" s="67">
        <f t="shared" si="68"/>
        <v>1</v>
      </c>
      <c r="AB358" s="320"/>
    </row>
    <row r="359" spans="1:28" ht="31.5">
      <c r="A359" s="68" t="s">
        <v>260</v>
      </c>
      <c r="B359" s="37" t="s">
        <v>45</v>
      </c>
      <c r="C359" s="37" t="s">
        <v>37</v>
      </c>
      <c r="D359" s="37" t="s">
        <v>259</v>
      </c>
      <c r="E359" s="37" t="s">
        <v>150</v>
      </c>
      <c r="F359" s="37"/>
      <c r="G359" s="39"/>
      <c r="H359" s="39"/>
      <c r="I359" s="39"/>
      <c r="J359" s="39"/>
      <c r="K359" s="39"/>
      <c r="L359" s="39"/>
      <c r="M359" s="63"/>
      <c r="N359" s="63"/>
      <c r="O359" s="63"/>
      <c r="P359" s="39"/>
      <c r="Q359" s="39"/>
      <c r="R359" s="39"/>
      <c r="S359" s="39"/>
      <c r="T359" s="38"/>
      <c r="U359" s="38"/>
      <c r="V359" s="38"/>
      <c r="W359" s="40"/>
      <c r="X359" s="39">
        <f>X360</f>
        <v>0</v>
      </c>
      <c r="Y359" s="39">
        <f>Y360</f>
        <v>2119.84</v>
      </c>
      <c r="Z359" s="39">
        <f>Z360</f>
        <v>2119.84</v>
      </c>
      <c r="AA359" s="67">
        <f t="shared" si="68"/>
        <v>1</v>
      </c>
      <c r="AB359" s="320"/>
    </row>
    <row r="360" spans="1:28" ht="31.5">
      <c r="A360" s="68" t="s">
        <v>92</v>
      </c>
      <c r="B360" s="37" t="s">
        <v>45</v>
      </c>
      <c r="C360" s="37" t="s">
        <v>37</v>
      </c>
      <c r="D360" s="37" t="s">
        <v>259</v>
      </c>
      <c r="E360" s="37" t="s">
        <v>151</v>
      </c>
      <c r="F360" s="37"/>
      <c r="G360" s="39"/>
      <c r="H360" s="39"/>
      <c r="I360" s="39"/>
      <c r="J360" s="39"/>
      <c r="K360" s="39"/>
      <c r="L360" s="39"/>
      <c r="M360" s="63"/>
      <c r="N360" s="63"/>
      <c r="O360" s="63"/>
      <c r="P360" s="39"/>
      <c r="Q360" s="39"/>
      <c r="R360" s="39"/>
      <c r="S360" s="39"/>
      <c r="T360" s="38"/>
      <c r="U360" s="38"/>
      <c r="V360" s="38"/>
      <c r="W360" s="40"/>
      <c r="X360" s="39"/>
      <c r="Y360" s="39">
        <v>2119.84</v>
      </c>
      <c r="Z360" s="39">
        <v>2119.84</v>
      </c>
      <c r="AA360" s="67">
        <f t="shared" si="68"/>
        <v>1</v>
      </c>
      <c r="AB360" s="320"/>
    </row>
    <row r="361" spans="1:28" ht="78.75">
      <c r="A361" s="95" t="s">
        <v>267</v>
      </c>
      <c r="B361" s="37" t="s">
        <v>45</v>
      </c>
      <c r="C361" s="37" t="s">
        <v>37</v>
      </c>
      <c r="D361" s="37" t="s">
        <v>259</v>
      </c>
      <c r="E361" s="37" t="s">
        <v>269</v>
      </c>
      <c r="F361" s="38"/>
      <c r="G361" s="38"/>
      <c r="H361" s="38"/>
      <c r="I361" s="38"/>
      <c r="J361" s="38"/>
      <c r="K361" s="38"/>
      <c r="L361" s="63"/>
      <c r="M361" s="63"/>
      <c r="N361" s="63"/>
      <c r="O361" s="38"/>
      <c r="P361" s="38"/>
      <c r="Q361" s="38"/>
      <c r="R361" s="38"/>
      <c r="S361" s="38"/>
      <c r="T361" s="38"/>
      <c r="U361" s="38"/>
      <c r="V361" s="40"/>
      <c r="W361" s="64"/>
      <c r="X361" s="38"/>
      <c r="Y361" s="65">
        <v>1137.72</v>
      </c>
      <c r="Z361" s="65">
        <v>1137.72</v>
      </c>
      <c r="AA361" s="67">
        <f t="shared" si="68"/>
        <v>1</v>
      </c>
      <c r="AB361" s="320"/>
    </row>
    <row r="362" spans="1:28" ht="31.5">
      <c r="A362" s="358" t="s">
        <v>172</v>
      </c>
      <c r="B362" s="322" t="s">
        <v>45</v>
      </c>
      <c r="C362" s="322" t="s">
        <v>37</v>
      </c>
      <c r="D362" s="322" t="s">
        <v>173</v>
      </c>
      <c r="E362" s="322" t="s">
        <v>38</v>
      </c>
      <c r="F362" s="62"/>
      <c r="G362" s="62"/>
      <c r="H362" s="62"/>
      <c r="I362" s="62"/>
      <c r="J362" s="62"/>
      <c r="K362" s="62"/>
      <c r="L362" s="63"/>
      <c r="M362" s="63"/>
      <c r="N362" s="63"/>
      <c r="O362" s="62"/>
      <c r="P362" s="62"/>
      <c r="Q362" s="62"/>
      <c r="R362" s="62"/>
      <c r="S362" s="62"/>
      <c r="T362" s="62"/>
      <c r="U362" s="62"/>
      <c r="V362" s="64"/>
      <c r="W362" s="64"/>
      <c r="X362" s="62">
        <f>X371+X375+X390+X379+X385+X363</f>
        <v>874.2</v>
      </c>
      <c r="Y362" s="343">
        <f>Y371+Y375+Y390+Y379+Y385+Y363</f>
        <v>11276.15</v>
      </c>
      <c r="Z362" s="343">
        <f>Z371+Z375+Z390+Z379+Z385+Z363</f>
        <v>11225.04</v>
      </c>
      <c r="AA362" s="325">
        <f t="shared" si="68"/>
        <v>0.9954674246085766</v>
      </c>
      <c r="AB362" s="320"/>
    </row>
    <row r="363" spans="1:28" ht="94.5">
      <c r="A363" s="357" t="s">
        <v>216</v>
      </c>
      <c r="B363" s="37" t="s">
        <v>45</v>
      </c>
      <c r="C363" s="37" t="s">
        <v>37</v>
      </c>
      <c r="D363" s="37" t="s">
        <v>217</v>
      </c>
      <c r="E363" s="37" t="s">
        <v>38</v>
      </c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>
        <f>X364+X368</f>
        <v>0</v>
      </c>
      <c r="Y363" s="39">
        <f>Y364+Y368</f>
        <v>8730.81</v>
      </c>
      <c r="Z363" s="39">
        <f>Z364+Z368</f>
        <v>8730.48</v>
      </c>
      <c r="AA363" s="67">
        <f t="shared" si="68"/>
        <v>0.9999622028196696</v>
      </c>
      <c r="AB363" s="320"/>
    </row>
    <row r="364" spans="1:28" ht="47.25">
      <c r="A364" s="332" t="s">
        <v>100</v>
      </c>
      <c r="B364" s="37" t="s">
        <v>45</v>
      </c>
      <c r="C364" s="37" t="s">
        <v>37</v>
      </c>
      <c r="D364" s="37" t="s">
        <v>217</v>
      </c>
      <c r="E364" s="37" t="s">
        <v>101</v>
      </c>
      <c r="F364" s="37" t="s">
        <v>101</v>
      </c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8"/>
      <c r="U364" s="38"/>
      <c r="V364" s="38"/>
      <c r="W364" s="40"/>
      <c r="X364" s="39">
        <f>X365</f>
        <v>0</v>
      </c>
      <c r="Y364" s="39">
        <f>Y365</f>
        <v>2334.59</v>
      </c>
      <c r="Z364" s="39">
        <f>Z365</f>
        <v>2334.26</v>
      </c>
      <c r="AA364" s="67">
        <f t="shared" si="68"/>
        <v>0.9998586475569586</v>
      </c>
      <c r="AB364" s="320"/>
    </row>
    <row r="365" spans="1:28" ht="47.25">
      <c r="A365" s="332" t="s">
        <v>102</v>
      </c>
      <c r="B365" s="37" t="s">
        <v>45</v>
      </c>
      <c r="C365" s="37" t="s">
        <v>37</v>
      </c>
      <c r="D365" s="37" t="s">
        <v>217</v>
      </c>
      <c r="E365" s="37" t="s">
        <v>103</v>
      </c>
      <c r="F365" s="37" t="s">
        <v>103</v>
      </c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8"/>
      <c r="U365" s="38"/>
      <c r="V365" s="38"/>
      <c r="W365" s="40"/>
      <c r="X365" s="39">
        <f>X367+X366</f>
        <v>0</v>
      </c>
      <c r="Y365" s="39">
        <f>Y367+Y366</f>
        <v>2334.59</v>
      </c>
      <c r="Z365" s="39">
        <f>Z367+Z366</f>
        <v>2334.26</v>
      </c>
      <c r="AA365" s="67">
        <f t="shared" si="68"/>
        <v>0.9998586475569586</v>
      </c>
      <c r="AB365" s="320"/>
    </row>
    <row r="366" spans="1:28" ht="78.75">
      <c r="A366" s="332" t="s">
        <v>229</v>
      </c>
      <c r="B366" s="37" t="s">
        <v>45</v>
      </c>
      <c r="C366" s="37" t="s">
        <v>37</v>
      </c>
      <c r="D366" s="37" t="s">
        <v>217</v>
      </c>
      <c r="E366" s="37" t="s">
        <v>219</v>
      </c>
      <c r="F366" s="37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8"/>
      <c r="U366" s="38"/>
      <c r="V366" s="38"/>
      <c r="W366" s="40"/>
      <c r="X366" s="39"/>
      <c r="Y366" s="39">
        <f>Z366</f>
        <v>920</v>
      </c>
      <c r="Z366" s="39">
        <v>920</v>
      </c>
      <c r="AA366" s="67">
        <f t="shared" si="68"/>
        <v>1</v>
      </c>
      <c r="AB366" s="320"/>
    </row>
    <row r="367" spans="1:28" ht="47.25">
      <c r="A367" s="332" t="s">
        <v>106</v>
      </c>
      <c r="B367" s="37" t="s">
        <v>45</v>
      </c>
      <c r="C367" s="37" t="s">
        <v>37</v>
      </c>
      <c r="D367" s="37" t="s">
        <v>217</v>
      </c>
      <c r="E367" s="37" t="s">
        <v>107</v>
      </c>
      <c r="F367" s="37" t="s">
        <v>107</v>
      </c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8"/>
      <c r="U367" s="38"/>
      <c r="V367" s="38"/>
      <c r="W367" s="40"/>
      <c r="X367" s="39"/>
      <c r="Y367" s="39">
        <v>1414.59</v>
      </c>
      <c r="Z367" s="39">
        <v>1414.26</v>
      </c>
      <c r="AA367" s="67">
        <f t="shared" si="68"/>
        <v>0.9997667168578882</v>
      </c>
      <c r="AB367" s="320"/>
    </row>
    <row r="368" spans="1:28" ht="31.5">
      <c r="A368" s="354" t="s">
        <v>222</v>
      </c>
      <c r="B368" s="37" t="s">
        <v>45</v>
      </c>
      <c r="C368" s="37" t="s">
        <v>37</v>
      </c>
      <c r="D368" s="37" t="s">
        <v>217</v>
      </c>
      <c r="E368" s="37" t="s">
        <v>223</v>
      </c>
      <c r="F368" s="37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8"/>
      <c r="U368" s="38"/>
      <c r="V368" s="38"/>
      <c r="W368" s="40"/>
      <c r="X368" s="39">
        <f>X369+X370</f>
        <v>0</v>
      </c>
      <c r="Y368" s="39">
        <f>Y369+Y370</f>
        <v>6396.219999999999</v>
      </c>
      <c r="Z368" s="39">
        <f>Z369+Z370</f>
        <v>6396.219999999999</v>
      </c>
      <c r="AA368" s="67">
        <f t="shared" si="68"/>
        <v>1</v>
      </c>
      <c r="AB368" s="320"/>
    </row>
    <row r="369" spans="1:28" ht="78.75">
      <c r="A369" s="353" t="s">
        <v>224</v>
      </c>
      <c r="B369" s="37" t="s">
        <v>45</v>
      </c>
      <c r="C369" s="37" t="s">
        <v>37</v>
      </c>
      <c r="D369" s="37" t="s">
        <v>217</v>
      </c>
      <c r="E369" s="37" t="s">
        <v>225</v>
      </c>
      <c r="F369" s="37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8"/>
      <c r="U369" s="38"/>
      <c r="V369" s="38"/>
      <c r="W369" s="40"/>
      <c r="X369" s="39"/>
      <c r="Y369" s="39">
        <v>3157.23</v>
      </c>
      <c r="Z369" s="39">
        <v>3157.23</v>
      </c>
      <c r="AA369" s="67">
        <f t="shared" si="68"/>
        <v>1</v>
      </c>
      <c r="AB369" s="320"/>
    </row>
    <row r="370" spans="1:28" ht="78.75">
      <c r="A370" s="354" t="s">
        <v>226</v>
      </c>
      <c r="B370" s="37" t="s">
        <v>45</v>
      </c>
      <c r="C370" s="37" t="s">
        <v>37</v>
      </c>
      <c r="D370" s="37" t="s">
        <v>217</v>
      </c>
      <c r="E370" s="37" t="s">
        <v>227</v>
      </c>
      <c r="F370" s="37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8"/>
      <c r="U370" s="38"/>
      <c r="V370" s="38"/>
      <c r="W370" s="40"/>
      <c r="X370" s="39"/>
      <c r="Y370" s="39">
        <v>3238.99</v>
      </c>
      <c r="Z370" s="39">
        <v>3238.99</v>
      </c>
      <c r="AA370" s="67">
        <f t="shared" si="68"/>
        <v>1</v>
      </c>
      <c r="AB370" s="320"/>
    </row>
    <row r="371" spans="1:28" ht="126">
      <c r="A371" s="358" t="s">
        <v>290</v>
      </c>
      <c r="B371" s="37" t="s">
        <v>45</v>
      </c>
      <c r="C371" s="37" t="s">
        <v>37</v>
      </c>
      <c r="D371" s="37" t="s">
        <v>291</v>
      </c>
      <c r="E371" s="37" t="s">
        <v>38</v>
      </c>
      <c r="F371" s="38"/>
      <c r="G371" s="38"/>
      <c r="H371" s="38"/>
      <c r="I371" s="38"/>
      <c r="J371" s="38"/>
      <c r="K371" s="38"/>
      <c r="L371" s="63"/>
      <c r="M371" s="63"/>
      <c r="N371" s="63"/>
      <c r="O371" s="38"/>
      <c r="P371" s="38"/>
      <c r="Q371" s="38"/>
      <c r="R371" s="38"/>
      <c r="S371" s="38"/>
      <c r="T371" s="38"/>
      <c r="U371" s="38"/>
      <c r="V371" s="40"/>
      <c r="W371" s="64"/>
      <c r="X371" s="38">
        <f>X374+X372</f>
        <v>289.2</v>
      </c>
      <c r="Y371" s="65">
        <f>Y374+Y372</f>
        <v>236.98</v>
      </c>
      <c r="Z371" s="65">
        <f>Z374+Z372</f>
        <v>186.32</v>
      </c>
      <c r="AA371" s="67">
        <f t="shared" si="68"/>
        <v>0.7862266857962698</v>
      </c>
      <c r="AB371" s="320"/>
    </row>
    <row r="372" spans="1:28" ht="47.25">
      <c r="A372" s="332" t="s">
        <v>102</v>
      </c>
      <c r="B372" s="37" t="s">
        <v>45</v>
      </c>
      <c r="C372" s="37" t="s">
        <v>37</v>
      </c>
      <c r="D372" s="37" t="s">
        <v>291</v>
      </c>
      <c r="E372" s="37" t="s">
        <v>103</v>
      </c>
      <c r="F372" s="38"/>
      <c r="G372" s="38"/>
      <c r="H372" s="38"/>
      <c r="I372" s="38"/>
      <c r="J372" s="38"/>
      <c r="K372" s="38"/>
      <c r="L372" s="63"/>
      <c r="M372" s="63"/>
      <c r="N372" s="63"/>
      <c r="O372" s="38"/>
      <c r="P372" s="38"/>
      <c r="Q372" s="38"/>
      <c r="R372" s="38"/>
      <c r="S372" s="38"/>
      <c r="T372" s="38"/>
      <c r="U372" s="38"/>
      <c r="V372" s="40"/>
      <c r="W372" s="64"/>
      <c r="X372" s="38">
        <f>X373</f>
        <v>0</v>
      </c>
      <c r="Y372" s="65">
        <f>Y373</f>
        <v>0</v>
      </c>
      <c r="Z372" s="65">
        <f>Z373</f>
        <v>0</v>
      </c>
      <c r="AA372" s="65">
        <f>AA373</f>
        <v>0.7862266857962698</v>
      </c>
      <c r="AB372" s="320"/>
    </row>
    <row r="373" spans="1:28" ht="47.25">
      <c r="A373" s="354" t="s">
        <v>106</v>
      </c>
      <c r="B373" s="37" t="s">
        <v>45</v>
      </c>
      <c r="C373" s="37" t="s">
        <v>37</v>
      </c>
      <c r="D373" s="37" t="s">
        <v>291</v>
      </c>
      <c r="E373" s="37" t="s">
        <v>107</v>
      </c>
      <c r="F373" s="38"/>
      <c r="G373" s="38"/>
      <c r="H373" s="38"/>
      <c r="I373" s="38"/>
      <c r="J373" s="38"/>
      <c r="K373" s="38"/>
      <c r="L373" s="63"/>
      <c r="M373" s="63"/>
      <c r="N373" s="63"/>
      <c r="O373" s="38"/>
      <c r="P373" s="38"/>
      <c r="Q373" s="38"/>
      <c r="R373" s="38"/>
      <c r="S373" s="38"/>
      <c r="T373" s="38"/>
      <c r="U373" s="38"/>
      <c r="V373" s="40"/>
      <c r="W373" s="64"/>
      <c r="X373" s="38"/>
      <c r="Y373" s="65"/>
      <c r="Z373" s="65"/>
      <c r="AA373" s="65">
        <f>AA374</f>
        <v>0.7862266857962698</v>
      </c>
      <c r="AB373" s="320"/>
    </row>
    <row r="374" spans="1:28" ht="31.5">
      <c r="A374" s="95" t="s">
        <v>270</v>
      </c>
      <c r="B374" s="37" t="s">
        <v>45</v>
      </c>
      <c r="C374" s="37" t="s">
        <v>37</v>
      </c>
      <c r="D374" s="37" t="s">
        <v>291</v>
      </c>
      <c r="E374" s="37" t="s">
        <v>271</v>
      </c>
      <c r="F374" s="38"/>
      <c r="G374" s="38"/>
      <c r="H374" s="38"/>
      <c r="I374" s="38"/>
      <c r="J374" s="38"/>
      <c r="K374" s="38"/>
      <c r="L374" s="63"/>
      <c r="M374" s="63"/>
      <c r="N374" s="63"/>
      <c r="O374" s="38"/>
      <c r="P374" s="38"/>
      <c r="Q374" s="38"/>
      <c r="R374" s="38"/>
      <c r="S374" s="38"/>
      <c r="T374" s="38"/>
      <c r="U374" s="38"/>
      <c r="V374" s="40"/>
      <c r="W374" s="64"/>
      <c r="X374" s="38">
        <v>289.2</v>
      </c>
      <c r="Y374" s="65">
        <v>236.98</v>
      </c>
      <c r="Z374" s="65">
        <v>186.32</v>
      </c>
      <c r="AA374" s="67">
        <f aca="true" t="shared" si="69" ref="AA374:AA416">Z374/Y374</f>
        <v>0.7862266857962698</v>
      </c>
      <c r="AB374" s="320"/>
    </row>
    <row r="375" spans="1:28" ht="78.75">
      <c r="A375" s="326" t="s">
        <v>292</v>
      </c>
      <c r="B375" s="69" t="s">
        <v>45</v>
      </c>
      <c r="C375" s="69" t="s">
        <v>37</v>
      </c>
      <c r="D375" s="69" t="s">
        <v>293</v>
      </c>
      <c r="E375" s="69" t="s">
        <v>38</v>
      </c>
      <c r="F375" s="38"/>
      <c r="G375" s="38"/>
      <c r="H375" s="38"/>
      <c r="I375" s="38"/>
      <c r="J375" s="38"/>
      <c r="K375" s="38"/>
      <c r="L375" s="63"/>
      <c r="M375" s="63"/>
      <c r="N375" s="63"/>
      <c r="O375" s="38"/>
      <c r="P375" s="38"/>
      <c r="Q375" s="38"/>
      <c r="R375" s="38"/>
      <c r="S375" s="38"/>
      <c r="T375" s="38"/>
      <c r="U375" s="38"/>
      <c r="V375" s="40"/>
      <c r="W375" s="64"/>
      <c r="X375" s="38">
        <f aca="true" t="shared" si="70" ref="X375:Z377">X376</f>
        <v>285</v>
      </c>
      <c r="Y375" s="65">
        <f t="shared" si="70"/>
        <v>394.46</v>
      </c>
      <c r="Z375" s="65">
        <f t="shared" si="70"/>
        <v>394.46</v>
      </c>
      <c r="AA375" s="67">
        <f t="shared" si="69"/>
        <v>1</v>
      </c>
      <c r="AB375" s="320"/>
    </row>
    <row r="376" spans="1:28" ht="47.25">
      <c r="A376" s="68" t="s">
        <v>100</v>
      </c>
      <c r="B376" s="37" t="s">
        <v>45</v>
      </c>
      <c r="C376" s="37" t="s">
        <v>37</v>
      </c>
      <c r="D376" s="69" t="s">
        <v>293</v>
      </c>
      <c r="E376" s="37" t="s">
        <v>101</v>
      </c>
      <c r="F376" s="37" t="s">
        <v>101</v>
      </c>
      <c r="G376" s="39"/>
      <c r="H376" s="39"/>
      <c r="I376" s="39"/>
      <c r="J376" s="39"/>
      <c r="K376" s="39"/>
      <c r="L376" s="39"/>
      <c r="M376" s="63"/>
      <c r="N376" s="63"/>
      <c r="O376" s="63"/>
      <c r="P376" s="39"/>
      <c r="Q376" s="39"/>
      <c r="R376" s="39"/>
      <c r="S376" s="39"/>
      <c r="T376" s="38"/>
      <c r="U376" s="38"/>
      <c r="V376" s="38"/>
      <c r="W376" s="40"/>
      <c r="X376" s="39">
        <f t="shared" si="70"/>
        <v>285</v>
      </c>
      <c r="Y376" s="39">
        <f t="shared" si="70"/>
        <v>394.46</v>
      </c>
      <c r="Z376" s="39">
        <f t="shared" si="70"/>
        <v>394.46</v>
      </c>
      <c r="AA376" s="67">
        <f t="shared" si="69"/>
        <v>1</v>
      </c>
      <c r="AB376" s="320"/>
    </row>
    <row r="377" spans="1:28" ht="47.25">
      <c r="A377" s="68" t="s">
        <v>102</v>
      </c>
      <c r="B377" s="37" t="s">
        <v>45</v>
      </c>
      <c r="C377" s="37" t="s">
        <v>37</v>
      </c>
      <c r="D377" s="69" t="s">
        <v>293</v>
      </c>
      <c r="E377" s="37" t="s">
        <v>103</v>
      </c>
      <c r="F377" s="37" t="s">
        <v>103</v>
      </c>
      <c r="G377" s="39"/>
      <c r="H377" s="39"/>
      <c r="I377" s="39"/>
      <c r="J377" s="39"/>
      <c r="K377" s="39"/>
      <c r="L377" s="39"/>
      <c r="M377" s="63"/>
      <c r="N377" s="63"/>
      <c r="O377" s="63"/>
      <c r="P377" s="39"/>
      <c r="Q377" s="39"/>
      <c r="R377" s="39"/>
      <c r="S377" s="39"/>
      <c r="T377" s="38"/>
      <c r="U377" s="38"/>
      <c r="V377" s="38"/>
      <c r="W377" s="40"/>
      <c r="X377" s="39">
        <f t="shared" si="70"/>
        <v>285</v>
      </c>
      <c r="Y377" s="39">
        <f t="shared" si="70"/>
        <v>394.46</v>
      </c>
      <c r="Z377" s="39">
        <f t="shared" si="70"/>
        <v>394.46</v>
      </c>
      <c r="AA377" s="67">
        <f t="shared" si="69"/>
        <v>1</v>
      </c>
      <c r="AB377" s="320"/>
    </row>
    <row r="378" spans="1:28" ht="47.25">
      <c r="A378" s="68" t="s">
        <v>104</v>
      </c>
      <c r="B378" s="37" t="s">
        <v>45</v>
      </c>
      <c r="C378" s="37" t="s">
        <v>37</v>
      </c>
      <c r="D378" s="69" t="s">
        <v>293</v>
      </c>
      <c r="E378" s="37" t="s">
        <v>105</v>
      </c>
      <c r="F378" s="37" t="s">
        <v>105</v>
      </c>
      <c r="G378" s="39"/>
      <c r="H378" s="39"/>
      <c r="I378" s="39"/>
      <c r="J378" s="39"/>
      <c r="K378" s="39"/>
      <c r="L378" s="39"/>
      <c r="M378" s="63"/>
      <c r="N378" s="63"/>
      <c r="O378" s="63"/>
      <c r="P378" s="39"/>
      <c r="Q378" s="39"/>
      <c r="R378" s="39"/>
      <c r="S378" s="39"/>
      <c r="T378" s="38"/>
      <c r="U378" s="38"/>
      <c r="V378" s="38"/>
      <c r="W378" s="40"/>
      <c r="X378" s="39">
        <v>285</v>
      </c>
      <c r="Y378" s="39">
        <v>394.46</v>
      </c>
      <c r="Z378" s="39">
        <v>394.46</v>
      </c>
      <c r="AA378" s="67">
        <f t="shared" si="69"/>
        <v>1</v>
      </c>
      <c r="AB378" s="320"/>
    </row>
    <row r="379" spans="1:28" ht="110.25">
      <c r="A379" s="339" t="s">
        <v>263</v>
      </c>
      <c r="B379" s="37" t="s">
        <v>45</v>
      </c>
      <c r="C379" s="37" t="s">
        <v>37</v>
      </c>
      <c r="D379" s="37" t="s">
        <v>264</v>
      </c>
      <c r="E379" s="37" t="s">
        <v>38</v>
      </c>
      <c r="F379" s="38"/>
      <c r="G379" s="38"/>
      <c r="H379" s="38"/>
      <c r="I379" s="38"/>
      <c r="J379" s="38"/>
      <c r="K379" s="38"/>
      <c r="L379" s="39"/>
      <c r="M379" s="39"/>
      <c r="N379" s="39"/>
      <c r="O379" s="38"/>
      <c r="P379" s="38"/>
      <c r="Q379" s="38"/>
      <c r="R379" s="38"/>
      <c r="S379" s="38"/>
      <c r="T379" s="38"/>
      <c r="U379" s="38"/>
      <c r="V379" s="40"/>
      <c r="W379" s="40"/>
      <c r="X379" s="38">
        <f>X384+X380</f>
        <v>0</v>
      </c>
      <c r="Y379" s="38">
        <f>Y384+Y380</f>
        <v>953.74</v>
      </c>
      <c r="Z379" s="38">
        <f>Z384+Z380</f>
        <v>953.62</v>
      </c>
      <c r="AA379" s="67">
        <f t="shared" si="69"/>
        <v>0.9998741795457882</v>
      </c>
      <c r="AB379" s="320"/>
    </row>
    <row r="380" spans="1:28" ht="47.25">
      <c r="A380" s="354" t="s">
        <v>100</v>
      </c>
      <c r="B380" s="37" t="s">
        <v>45</v>
      </c>
      <c r="C380" s="37" t="s">
        <v>37</v>
      </c>
      <c r="D380" s="37" t="s">
        <v>264</v>
      </c>
      <c r="E380" s="37" t="s">
        <v>101</v>
      </c>
      <c r="F380" s="37" t="s">
        <v>101</v>
      </c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8"/>
      <c r="U380" s="38"/>
      <c r="V380" s="38"/>
      <c r="W380" s="40"/>
      <c r="X380" s="39">
        <f>X381</f>
        <v>0</v>
      </c>
      <c r="Y380" s="39">
        <f>Y381</f>
        <v>697.34</v>
      </c>
      <c r="Z380" s="39">
        <f>Z381</f>
        <v>697.22</v>
      </c>
      <c r="AA380" s="67">
        <f t="shared" si="69"/>
        <v>0.9998279175151289</v>
      </c>
      <c r="AB380" s="320"/>
    </row>
    <row r="381" spans="1:28" ht="47.25">
      <c r="A381" s="354" t="s">
        <v>102</v>
      </c>
      <c r="B381" s="37" t="s">
        <v>45</v>
      </c>
      <c r="C381" s="37" t="s">
        <v>37</v>
      </c>
      <c r="D381" s="37" t="s">
        <v>264</v>
      </c>
      <c r="E381" s="37" t="s">
        <v>103</v>
      </c>
      <c r="F381" s="37" t="s">
        <v>103</v>
      </c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8"/>
      <c r="U381" s="38"/>
      <c r="V381" s="38"/>
      <c r="W381" s="40"/>
      <c r="X381" s="39">
        <f>X382+X383</f>
        <v>0</v>
      </c>
      <c r="Y381" s="39">
        <f>Y382+Y383</f>
        <v>697.34</v>
      </c>
      <c r="Z381" s="39">
        <f>Z382+Z383</f>
        <v>697.22</v>
      </c>
      <c r="AA381" s="67">
        <f t="shared" si="69"/>
        <v>0.9998279175151289</v>
      </c>
      <c r="AB381" s="320"/>
    </row>
    <row r="382" spans="1:28" ht="94.5">
      <c r="A382" s="354" t="s">
        <v>294</v>
      </c>
      <c r="B382" s="37" t="s">
        <v>45</v>
      </c>
      <c r="C382" s="37" t="s">
        <v>37</v>
      </c>
      <c r="D382" s="37" t="s">
        <v>264</v>
      </c>
      <c r="E382" s="37" t="s">
        <v>219</v>
      </c>
      <c r="F382" s="37" t="s">
        <v>105</v>
      </c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8"/>
      <c r="U382" s="38"/>
      <c r="V382" s="38"/>
      <c r="W382" s="40"/>
      <c r="X382" s="38"/>
      <c r="Y382" s="38">
        <v>260.67</v>
      </c>
      <c r="Z382" s="39">
        <v>260.67</v>
      </c>
      <c r="AA382" s="67">
        <f t="shared" si="69"/>
        <v>1</v>
      </c>
      <c r="AB382" s="320"/>
    </row>
    <row r="383" spans="1:28" ht="47.25">
      <c r="A383" s="354" t="s">
        <v>106</v>
      </c>
      <c r="B383" s="37" t="s">
        <v>45</v>
      </c>
      <c r="C383" s="37" t="s">
        <v>37</v>
      </c>
      <c r="D383" s="37" t="s">
        <v>264</v>
      </c>
      <c r="E383" s="37" t="s">
        <v>107</v>
      </c>
      <c r="F383" s="38"/>
      <c r="G383" s="38"/>
      <c r="H383" s="38"/>
      <c r="I383" s="38"/>
      <c r="J383" s="38"/>
      <c r="K383" s="38"/>
      <c r="L383" s="39"/>
      <c r="M383" s="39"/>
      <c r="N383" s="39"/>
      <c r="O383" s="38"/>
      <c r="P383" s="38"/>
      <c r="Q383" s="38"/>
      <c r="R383" s="38"/>
      <c r="S383" s="38"/>
      <c r="T383" s="38"/>
      <c r="U383" s="38"/>
      <c r="V383" s="40"/>
      <c r="W383" s="40"/>
      <c r="X383" s="38"/>
      <c r="Y383" s="38">
        <v>436.67</v>
      </c>
      <c r="Z383" s="39">
        <v>436.55</v>
      </c>
      <c r="AA383" s="67">
        <f t="shared" si="69"/>
        <v>0.9997251929374584</v>
      </c>
      <c r="AB383" s="320"/>
    </row>
    <row r="384" spans="1:28" ht="31.5">
      <c r="A384" s="357" t="s">
        <v>270</v>
      </c>
      <c r="B384" s="37" t="s">
        <v>45</v>
      </c>
      <c r="C384" s="37" t="s">
        <v>37</v>
      </c>
      <c r="D384" s="37" t="s">
        <v>264</v>
      </c>
      <c r="E384" s="37" t="s">
        <v>271</v>
      </c>
      <c r="F384" s="38"/>
      <c r="G384" s="38"/>
      <c r="H384" s="38"/>
      <c r="I384" s="38"/>
      <c r="J384" s="38"/>
      <c r="K384" s="38"/>
      <c r="L384" s="39"/>
      <c r="M384" s="39"/>
      <c r="N384" s="39"/>
      <c r="O384" s="38"/>
      <c r="P384" s="38"/>
      <c r="Q384" s="38"/>
      <c r="R384" s="38"/>
      <c r="S384" s="38"/>
      <c r="T384" s="38"/>
      <c r="U384" s="38"/>
      <c r="V384" s="40"/>
      <c r="W384" s="40"/>
      <c r="X384" s="38"/>
      <c r="Y384" s="38">
        <v>256.4</v>
      </c>
      <c r="Z384" s="39">
        <v>256.4</v>
      </c>
      <c r="AA384" s="67">
        <f t="shared" si="69"/>
        <v>1</v>
      </c>
      <c r="AB384" s="320"/>
    </row>
    <row r="385" spans="1:28" ht="126">
      <c r="A385" s="359" t="s">
        <v>311</v>
      </c>
      <c r="B385" s="37" t="s">
        <v>45</v>
      </c>
      <c r="C385" s="37" t="s">
        <v>37</v>
      </c>
      <c r="D385" s="37" t="s">
        <v>295</v>
      </c>
      <c r="E385" s="37" t="s">
        <v>38</v>
      </c>
      <c r="F385" s="38"/>
      <c r="G385" s="38"/>
      <c r="H385" s="38"/>
      <c r="I385" s="38"/>
      <c r="J385" s="38"/>
      <c r="K385" s="38"/>
      <c r="L385" s="39"/>
      <c r="M385" s="39"/>
      <c r="N385" s="39"/>
      <c r="O385" s="38"/>
      <c r="P385" s="38"/>
      <c r="Q385" s="38"/>
      <c r="R385" s="38"/>
      <c r="S385" s="38"/>
      <c r="T385" s="38"/>
      <c r="U385" s="38"/>
      <c r="V385" s="40"/>
      <c r="W385" s="40"/>
      <c r="X385" s="38">
        <f>X386+X389</f>
        <v>0</v>
      </c>
      <c r="Y385" s="38">
        <f>Y386+Y389</f>
        <v>660.1600000000001</v>
      </c>
      <c r="Z385" s="38">
        <f>Z386+Z389</f>
        <v>660.1600000000001</v>
      </c>
      <c r="AA385" s="67">
        <f t="shared" si="69"/>
        <v>1</v>
      </c>
      <c r="AB385" s="320"/>
    </row>
    <row r="386" spans="1:28" ht="47.25">
      <c r="A386" s="354" t="s">
        <v>100</v>
      </c>
      <c r="B386" s="37" t="s">
        <v>45</v>
      </c>
      <c r="C386" s="37" t="s">
        <v>37</v>
      </c>
      <c r="D386" s="37" t="s">
        <v>295</v>
      </c>
      <c r="E386" s="37" t="s">
        <v>101</v>
      </c>
      <c r="F386" s="37" t="s">
        <v>101</v>
      </c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8"/>
      <c r="U386" s="38"/>
      <c r="V386" s="38"/>
      <c r="W386" s="40"/>
      <c r="X386" s="39">
        <f aca="true" t="shared" si="71" ref="X386:Z387">X387</f>
        <v>0</v>
      </c>
      <c r="Y386" s="39">
        <f t="shared" si="71"/>
        <v>384.23</v>
      </c>
      <c r="Z386" s="39">
        <f t="shared" si="71"/>
        <v>384.23</v>
      </c>
      <c r="AA386" s="67">
        <f t="shared" si="69"/>
        <v>1</v>
      </c>
      <c r="AB386" s="320"/>
    </row>
    <row r="387" spans="1:28" ht="47.25">
      <c r="A387" s="354" t="s">
        <v>102</v>
      </c>
      <c r="B387" s="37" t="s">
        <v>45</v>
      </c>
      <c r="C387" s="37" t="s">
        <v>37</v>
      </c>
      <c r="D387" s="37" t="s">
        <v>295</v>
      </c>
      <c r="E387" s="37" t="s">
        <v>103</v>
      </c>
      <c r="F387" s="37" t="s">
        <v>103</v>
      </c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8"/>
      <c r="U387" s="38"/>
      <c r="V387" s="38"/>
      <c r="W387" s="40"/>
      <c r="X387" s="39">
        <f t="shared" si="71"/>
        <v>0</v>
      </c>
      <c r="Y387" s="39">
        <f t="shared" si="71"/>
        <v>384.23</v>
      </c>
      <c r="Z387" s="39">
        <f t="shared" si="71"/>
        <v>384.23</v>
      </c>
      <c r="AA387" s="67">
        <f t="shared" si="69"/>
        <v>1</v>
      </c>
      <c r="AB387" s="320"/>
    </row>
    <row r="388" spans="1:28" ht="47.25">
      <c r="A388" s="354" t="s">
        <v>106</v>
      </c>
      <c r="B388" s="37" t="s">
        <v>45</v>
      </c>
      <c r="C388" s="37" t="s">
        <v>37</v>
      </c>
      <c r="D388" s="37" t="s">
        <v>295</v>
      </c>
      <c r="E388" s="37" t="s">
        <v>107</v>
      </c>
      <c r="F388" s="38"/>
      <c r="G388" s="38"/>
      <c r="H388" s="38"/>
      <c r="I388" s="38"/>
      <c r="J388" s="38"/>
      <c r="K388" s="38"/>
      <c r="L388" s="39"/>
      <c r="M388" s="39"/>
      <c r="N388" s="39"/>
      <c r="O388" s="38"/>
      <c r="P388" s="38"/>
      <c r="Q388" s="38"/>
      <c r="R388" s="38"/>
      <c r="S388" s="38"/>
      <c r="T388" s="38"/>
      <c r="U388" s="38"/>
      <c r="V388" s="40"/>
      <c r="W388" s="40"/>
      <c r="X388" s="38"/>
      <c r="Y388" s="38">
        <v>384.23</v>
      </c>
      <c r="Z388" s="38">
        <v>384.23</v>
      </c>
      <c r="AA388" s="67">
        <f t="shared" si="69"/>
        <v>1</v>
      </c>
      <c r="AB388" s="320"/>
    </row>
    <row r="389" spans="1:28" ht="31.5">
      <c r="A389" s="357" t="s">
        <v>270</v>
      </c>
      <c r="B389" s="37" t="s">
        <v>45</v>
      </c>
      <c r="C389" s="37" t="s">
        <v>37</v>
      </c>
      <c r="D389" s="37" t="s">
        <v>295</v>
      </c>
      <c r="E389" s="37" t="s">
        <v>271</v>
      </c>
      <c r="F389" s="38"/>
      <c r="G389" s="38"/>
      <c r="H389" s="38"/>
      <c r="I389" s="38"/>
      <c r="J389" s="38"/>
      <c r="K389" s="38"/>
      <c r="L389" s="39"/>
      <c r="M389" s="39"/>
      <c r="N389" s="39"/>
      <c r="O389" s="38"/>
      <c r="P389" s="38"/>
      <c r="Q389" s="38"/>
      <c r="R389" s="38"/>
      <c r="S389" s="38"/>
      <c r="T389" s="38"/>
      <c r="U389" s="38"/>
      <c r="V389" s="40"/>
      <c r="W389" s="40"/>
      <c r="X389" s="38"/>
      <c r="Y389" s="38">
        <v>275.93</v>
      </c>
      <c r="Z389" s="38">
        <v>275.93</v>
      </c>
      <c r="AA389" s="67">
        <f t="shared" si="69"/>
        <v>1</v>
      </c>
      <c r="AB389" s="320"/>
    </row>
    <row r="390" spans="1:28" ht="47.25">
      <c r="A390" s="68" t="s">
        <v>296</v>
      </c>
      <c r="B390" s="37" t="s">
        <v>45</v>
      </c>
      <c r="C390" s="37" t="s">
        <v>37</v>
      </c>
      <c r="D390" s="69" t="s">
        <v>297</v>
      </c>
      <c r="E390" s="37" t="s">
        <v>38</v>
      </c>
      <c r="F390" s="37"/>
      <c r="G390" s="39"/>
      <c r="H390" s="39"/>
      <c r="I390" s="39"/>
      <c r="J390" s="39"/>
      <c r="K390" s="39"/>
      <c r="L390" s="39"/>
      <c r="M390" s="63"/>
      <c r="N390" s="63"/>
      <c r="O390" s="63"/>
      <c r="P390" s="39"/>
      <c r="Q390" s="39"/>
      <c r="R390" s="39"/>
      <c r="S390" s="39"/>
      <c r="T390" s="38"/>
      <c r="U390" s="38"/>
      <c r="V390" s="38"/>
      <c r="W390" s="40"/>
      <c r="X390" s="39">
        <f>X391+X392+X395</f>
        <v>300</v>
      </c>
      <c r="Y390" s="39">
        <f>Y391+Y392+Y395</f>
        <v>300</v>
      </c>
      <c r="Z390" s="39">
        <f>Z391+Z392+Z395</f>
        <v>300</v>
      </c>
      <c r="AA390" s="67">
        <f t="shared" si="69"/>
        <v>1</v>
      </c>
      <c r="AB390" s="320"/>
    </row>
    <row r="391" spans="1:28" ht="63">
      <c r="A391" s="68" t="s">
        <v>124</v>
      </c>
      <c r="B391" s="37" t="s">
        <v>45</v>
      </c>
      <c r="C391" s="37" t="s">
        <v>37</v>
      </c>
      <c r="D391" s="69" t="s">
        <v>297</v>
      </c>
      <c r="E391" s="37" t="s">
        <v>152</v>
      </c>
      <c r="F391" s="37" t="s">
        <v>99</v>
      </c>
      <c r="G391" s="39"/>
      <c r="H391" s="39"/>
      <c r="I391" s="39"/>
      <c r="J391" s="39"/>
      <c r="K391" s="39"/>
      <c r="L391" s="39"/>
      <c r="M391" s="63"/>
      <c r="N391" s="63"/>
      <c r="O391" s="63"/>
      <c r="P391" s="39"/>
      <c r="Q391" s="39"/>
      <c r="R391" s="39"/>
      <c r="S391" s="39"/>
      <c r="T391" s="38"/>
      <c r="U391" s="38"/>
      <c r="V391" s="38"/>
      <c r="W391" s="40"/>
      <c r="X391" s="39">
        <v>10</v>
      </c>
      <c r="Y391" s="39">
        <v>24</v>
      </c>
      <c r="Z391" s="39">
        <v>24</v>
      </c>
      <c r="AA391" s="67">
        <f t="shared" si="69"/>
        <v>1</v>
      </c>
      <c r="AB391" s="320"/>
    </row>
    <row r="392" spans="1:28" ht="47.25">
      <c r="A392" s="68" t="s">
        <v>100</v>
      </c>
      <c r="B392" s="37" t="s">
        <v>45</v>
      </c>
      <c r="C392" s="37" t="s">
        <v>37</v>
      </c>
      <c r="D392" s="69" t="s">
        <v>297</v>
      </c>
      <c r="E392" s="37" t="s">
        <v>101</v>
      </c>
      <c r="F392" s="37" t="s">
        <v>101</v>
      </c>
      <c r="G392" s="39"/>
      <c r="H392" s="39"/>
      <c r="I392" s="39"/>
      <c r="J392" s="39"/>
      <c r="K392" s="39"/>
      <c r="L392" s="39"/>
      <c r="M392" s="63"/>
      <c r="N392" s="63"/>
      <c r="O392" s="63"/>
      <c r="P392" s="39"/>
      <c r="Q392" s="39"/>
      <c r="R392" s="39"/>
      <c r="S392" s="39"/>
      <c r="T392" s="38"/>
      <c r="U392" s="38"/>
      <c r="V392" s="38"/>
      <c r="W392" s="40"/>
      <c r="X392" s="39">
        <f aca="true" t="shared" si="72" ref="X392:Z393">X393</f>
        <v>130</v>
      </c>
      <c r="Y392" s="39">
        <f t="shared" si="72"/>
        <v>116</v>
      </c>
      <c r="Z392" s="39">
        <f t="shared" si="72"/>
        <v>116</v>
      </c>
      <c r="AA392" s="67">
        <f t="shared" si="69"/>
        <v>1</v>
      </c>
      <c r="AB392" s="320"/>
    </row>
    <row r="393" spans="1:28" ht="47.25">
      <c r="A393" s="68" t="s">
        <v>102</v>
      </c>
      <c r="B393" s="37" t="s">
        <v>45</v>
      </c>
      <c r="C393" s="37" t="s">
        <v>37</v>
      </c>
      <c r="D393" s="69" t="s">
        <v>297</v>
      </c>
      <c r="E393" s="37" t="s">
        <v>103</v>
      </c>
      <c r="F393" s="37" t="s">
        <v>103</v>
      </c>
      <c r="G393" s="39"/>
      <c r="H393" s="39"/>
      <c r="I393" s="39"/>
      <c r="J393" s="39"/>
      <c r="K393" s="39"/>
      <c r="L393" s="39"/>
      <c r="M393" s="63"/>
      <c r="N393" s="63"/>
      <c r="O393" s="63"/>
      <c r="P393" s="39"/>
      <c r="Q393" s="39"/>
      <c r="R393" s="39"/>
      <c r="S393" s="39"/>
      <c r="T393" s="38"/>
      <c r="U393" s="38"/>
      <c r="V393" s="38"/>
      <c r="W393" s="40"/>
      <c r="X393" s="39">
        <f t="shared" si="72"/>
        <v>130</v>
      </c>
      <c r="Y393" s="39">
        <f t="shared" si="72"/>
        <v>116</v>
      </c>
      <c r="Z393" s="39">
        <f t="shared" si="72"/>
        <v>116</v>
      </c>
      <c r="AA393" s="67">
        <f t="shared" si="69"/>
        <v>1</v>
      </c>
      <c r="AB393" s="320"/>
    </row>
    <row r="394" spans="1:28" ht="47.25">
      <c r="A394" s="68" t="s">
        <v>106</v>
      </c>
      <c r="B394" s="37" t="s">
        <v>45</v>
      </c>
      <c r="C394" s="37" t="s">
        <v>37</v>
      </c>
      <c r="D394" s="69" t="s">
        <v>297</v>
      </c>
      <c r="E394" s="37" t="s">
        <v>107</v>
      </c>
      <c r="F394" s="37" t="s">
        <v>107</v>
      </c>
      <c r="G394" s="39"/>
      <c r="H394" s="39"/>
      <c r="I394" s="39"/>
      <c r="J394" s="39"/>
      <c r="K394" s="39"/>
      <c r="L394" s="39"/>
      <c r="M394" s="63"/>
      <c r="N394" s="63"/>
      <c r="O394" s="63"/>
      <c r="P394" s="39"/>
      <c r="Q394" s="39"/>
      <c r="R394" s="39"/>
      <c r="S394" s="39"/>
      <c r="T394" s="38"/>
      <c r="U394" s="38"/>
      <c r="V394" s="38"/>
      <c r="W394" s="40"/>
      <c r="X394" s="39">
        <v>130</v>
      </c>
      <c r="Y394" s="39">
        <v>116</v>
      </c>
      <c r="Z394" s="39">
        <v>116</v>
      </c>
      <c r="AA394" s="67">
        <f t="shared" si="69"/>
        <v>1</v>
      </c>
      <c r="AB394" s="320"/>
    </row>
    <row r="395" spans="1:28" ht="31.5">
      <c r="A395" s="95" t="s">
        <v>270</v>
      </c>
      <c r="B395" s="37" t="s">
        <v>45</v>
      </c>
      <c r="C395" s="37" t="s">
        <v>37</v>
      </c>
      <c r="D395" s="69" t="s">
        <v>297</v>
      </c>
      <c r="E395" s="37" t="s">
        <v>271</v>
      </c>
      <c r="F395" s="38"/>
      <c r="G395" s="38"/>
      <c r="H395" s="38"/>
      <c r="I395" s="38"/>
      <c r="J395" s="38"/>
      <c r="K395" s="38"/>
      <c r="L395" s="63"/>
      <c r="M395" s="63"/>
      <c r="N395" s="63"/>
      <c r="O395" s="38"/>
      <c r="P395" s="38"/>
      <c r="Q395" s="38"/>
      <c r="R395" s="38"/>
      <c r="S395" s="38"/>
      <c r="T395" s="38"/>
      <c r="U395" s="38"/>
      <c r="V395" s="40"/>
      <c r="W395" s="64"/>
      <c r="X395" s="38">
        <v>160</v>
      </c>
      <c r="Y395" s="65">
        <v>160</v>
      </c>
      <c r="Z395" s="65">
        <v>160</v>
      </c>
      <c r="AA395" s="67">
        <f t="shared" si="69"/>
        <v>1</v>
      </c>
      <c r="AB395" s="320"/>
    </row>
    <row r="396" spans="1:28" ht="47.25">
      <c r="A396" s="326" t="s">
        <v>58</v>
      </c>
      <c r="B396" s="322" t="s">
        <v>45</v>
      </c>
      <c r="C396" s="322" t="s">
        <v>44</v>
      </c>
      <c r="D396" s="322" t="s">
        <v>40</v>
      </c>
      <c r="E396" s="322" t="s">
        <v>38</v>
      </c>
      <c r="F396" s="62"/>
      <c r="G396" s="62"/>
      <c r="H396" s="62"/>
      <c r="I396" s="62"/>
      <c r="J396" s="62"/>
      <c r="K396" s="62"/>
      <c r="L396" s="63"/>
      <c r="M396" s="63"/>
      <c r="N396" s="63"/>
      <c r="O396" s="62"/>
      <c r="P396" s="62"/>
      <c r="Q396" s="62"/>
      <c r="R396" s="62" t="e">
        <f>#REF!</f>
        <v>#REF!</v>
      </c>
      <c r="S396" s="62" t="e">
        <f>#REF!</f>
        <v>#REF!</v>
      </c>
      <c r="T396" s="62" t="e">
        <f>#REF!</f>
        <v>#REF!</v>
      </c>
      <c r="U396" s="62" t="e">
        <f>#REF!</f>
        <v>#REF!</v>
      </c>
      <c r="V396" s="62" t="e">
        <f>#REF!</f>
        <v>#REF!</v>
      </c>
      <c r="W396" s="62" t="e">
        <f>#REF!</f>
        <v>#REF!</v>
      </c>
      <c r="X396" s="62">
        <f aca="true" t="shared" si="73" ref="X396:Z400">X397</f>
        <v>106</v>
      </c>
      <c r="Y396" s="62">
        <f t="shared" si="73"/>
        <v>125.1</v>
      </c>
      <c r="Z396" s="62">
        <f t="shared" si="73"/>
        <v>119.75</v>
      </c>
      <c r="AA396" s="325">
        <f t="shared" si="69"/>
        <v>0.9572342126298962</v>
      </c>
      <c r="AB396" s="320"/>
    </row>
    <row r="397" spans="1:28" ht="15.75">
      <c r="A397" s="95" t="s">
        <v>172</v>
      </c>
      <c r="B397" s="69" t="s">
        <v>45</v>
      </c>
      <c r="C397" s="69" t="s">
        <v>44</v>
      </c>
      <c r="D397" s="37" t="s">
        <v>173</v>
      </c>
      <c r="E397" s="69" t="s">
        <v>38</v>
      </c>
      <c r="F397" s="38"/>
      <c r="G397" s="38"/>
      <c r="H397" s="38"/>
      <c r="I397" s="38"/>
      <c r="J397" s="38"/>
      <c r="K397" s="38"/>
      <c r="L397" s="63"/>
      <c r="M397" s="63"/>
      <c r="N397" s="63"/>
      <c r="O397" s="38"/>
      <c r="P397" s="38"/>
      <c r="Q397" s="38"/>
      <c r="R397" s="38"/>
      <c r="S397" s="38"/>
      <c r="T397" s="38"/>
      <c r="U397" s="38"/>
      <c r="V397" s="40"/>
      <c r="W397" s="64"/>
      <c r="X397" s="38">
        <f t="shared" si="73"/>
        <v>106</v>
      </c>
      <c r="Y397" s="65">
        <f t="shared" si="73"/>
        <v>125.1</v>
      </c>
      <c r="Z397" s="65">
        <f t="shared" si="73"/>
        <v>119.75</v>
      </c>
      <c r="AA397" s="67">
        <f t="shared" si="69"/>
        <v>0.9572342126298962</v>
      </c>
      <c r="AB397" s="320"/>
    </row>
    <row r="398" spans="1:28" ht="63">
      <c r="A398" s="336" t="s">
        <v>230</v>
      </c>
      <c r="B398" s="69" t="s">
        <v>45</v>
      </c>
      <c r="C398" s="69" t="s">
        <v>44</v>
      </c>
      <c r="D398" s="93">
        <v>7951000</v>
      </c>
      <c r="E398" s="69" t="s">
        <v>38</v>
      </c>
      <c r="F398" s="38"/>
      <c r="G398" s="38"/>
      <c r="H398" s="38"/>
      <c r="I398" s="38"/>
      <c r="J398" s="38"/>
      <c r="K398" s="38"/>
      <c r="L398" s="63"/>
      <c r="M398" s="63"/>
      <c r="N398" s="63"/>
      <c r="O398" s="38"/>
      <c r="P398" s="38"/>
      <c r="Q398" s="38"/>
      <c r="R398" s="38"/>
      <c r="S398" s="38"/>
      <c r="T398" s="38"/>
      <c r="U398" s="38"/>
      <c r="V398" s="40"/>
      <c r="W398" s="64"/>
      <c r="X398" s="38">
        <f t="shared" si="73"/>
        <v>106</v>
      </c>
      <c r="Y398" s="65">
        <f t="shared" si="73"/>
        <v>125.1</v>
      </c>
      <c r="Z398" s="65">
        <f t="shared" si="73"/>
        <v>119.75</v>
      </c>
      <c r="AA398" s="67">
        <f t="shared" si="69"/>
        <v>0.9572342126298962</v>
      </c>
      <c r="AB398" s="320"/>
    </row>
    <row r="399" spans="1:28" ht="47.25">
      <c r="A399" s="68" t="s">
        <v>100</v>
      </c>
      <c r="B399" s="69" t="s">
        <v>45</v>
      </c>
      <c r="C399" s="69" t="s">
        <v>44</v>
      </c>
      <c r="D399" s="93">
        <v>7951000</v>
      </c>
      <c r="E399" s="37" t="s">
        <v>101</v>
      </c>
      <c r="F399" s="37" t="s">
        <v>101</v>
      </c>
      <c r="G399" s="39"/>
      <c r="H399" s="39"/>
      <c r="I399" s="39"/>
      <c r="J399" s="39"/>
      <c r="K399" s="39"/>
      <c r="L399" s="39"/>
      <c r="M399" s="63"/>
      <c r="N399" s="63"/>
      <c r="O399" s="63"/>
      <c r="P399" s="39"/>
      <c r="Q399" s="39"/>
      <c r="R399" s="39"/>
      <c r="S399" s="39"/>
      <c r="T399" s="38"/>
      <c r="U399" s="38"/>
      <c r="V399" s="38"/>
      <c r="W399" s="40"/>
      <c r="X399" s="39">
        <f t="shared" si="73"/>
        <v>106</v>
      </c>
      <c r="Y399" s="39">
        <f t="shared" si="73"/>
        <v>125.1</v>
      </c>
      <c r="Z399" s="39">
        <f t="shared" si="73"/>
        <v>119.75</v>
      </c>
      <c r="AA399" s="67">
        <f t="shared" si="69"/>
        <v>0.9572342126298962</v>
      </c>
      <c r="AB399" s="320"/>
    </row>
    <row r="400" spans="1:28" ht="47.25">
      <c r="A400" s="68" t="s">
        <v>102</v>
      </c>
      <c r="B400" s="69" t="s">
        <v>45</v>
      </c>
      <c r="C400" s="69" t="s">
        <v>44</v>
      </c>
      <c r="D400" s="93">
        <v>7951000</v>
      </c>
      <c r="E400" s="37" t="s">
        <v>103</v>
      </c>
      <c r="F400" s="37" t="s">
        <v>103</v>
      </c>
      <c r="G400" s="39"/>
      <c r="H400" s="39"/>
      <c r="I400" s="39"/>
      <c r="J400" s="39"/>
      <c r="K400" s="39"/>
      <c r="L400" s="39"/>
      <c r="M400" s="63"/>
      <c r="N400" s="63"/>
      <c r="O400" s="63"/>
      <c r="P400" s="39"/>
      <c r="Q400" s="39"/>
      <c r="R400" s="39"/>
      <c r="S400" s="39"/>
      <c r="T400" s="38"/>
      <c r="U400" s="38"/>
      <c r="V400" s="38"/>
      <c r="W400" s="40"/>
      <c r="X400" s="39">
        <f t="shared" si="73"/>
        <v>106</v>
      </c>
      <c r="Y400" s="39">
        <f t="shared" si="73"/>
        <v>125.1</v>
      </c>
      <c r="Z400" s="39">
        <f t="shared" si="73"/>
        <v>119.75</v>
      </c>
      <c r="AA400" s="67">
        <f t="shared" si="69"/>
        <v>0.9572342126298962</v>
      </c>
      <c r="AB400" s="320"/>
    </row>
    <row r="401" spans="1:28" ht="47.25">
      <c r="A401" s="68" t="s">
        <v>106</v>
      </c>
      <c r="B401" s="69" t="s">
        <v>45</v>
      </c>
      <c r="C401" s="69" t="s">
        <v>44</v>
      </c>
      <c r="D401" s="93">
        <v>7951000</v>
      </c>
      <c r="E401" s="37" t="s">
        <v>107</v>
      </c>
      <c r="F401" s="37" t="s">
        <v>107</v>
      </c>
      <c r="G401" s="39"/>
      <c r="H401" s="39"/>
      <c r="I401" s="39"/>
      <c r="J401" s="39"/>
      <c r="K401" s="39"/>
      <c r="L401" s="39"/>
      <c r="M401" s="63"/>
      <c r="N401" s="63"/>
      <c r="O401" s="63"/>
      <c r="P401" s="39"/>
      <c r="Q401" s="39"/>
      <c r="R401" s="39"/>
      <c r="S401" s="39"/>
      <c r="T401" s="38"/>
      <c r="U401" s="38"/>
      <c r="V401" s="38"/>
      <c r="W401" s="40"/>
      <c r="X401" s="39">
        <v>106</v>
      </c>
      <c r="Y401" s="39">
        <v>125.1</v>
      </c>
      <c r="Z401" s="39">
        <v>119.75</v>
      </c>
      <c r="AA401" s="67">
        <f t="shared" si="69"/>
        <v>0.9572342126298962</v>
      </c>
      <c r="AB401" s="320"/>
    </row>
    <row r="402" spans="1:28" ht="31.5">
      <c r="A402" s="345" t="s">
        <v>29</v>
      </c>
      <c r="B402" s="322" t="s">
        <v>45</v>
      </c>
      <c r="C402" s="322" t="s">
        <v>45</v>
      </c>
      <c r="D402" s="322" t="s">
        <v>40</v>
      </c>
      <c r="E402" s="322" t="s">
        <v>38</v>
      </c>
      <c r="F402" s="62">
        <v>30</v>
      </c>
      <c r="G402" s="62">
        <v>30</v>
      </c>
      <c r="H402" s="62"/>
      <c r="I402" s="62"/>
      <c r="J402" s="62"/>
      <c r="K402" s="62"/>
      <c r="L402" s="63">
        <v>30</v>
      </c>
      <c r="M402" s="63">
        <v>30</v>
      </c>
      <c r="N402" s="63">
        <v>0</v>
      </c>
      <c r="O402" s="62"/>
      <c r="P402" s="62"/>
      <c r="Q402" s="62"/>
      <c r="R402" s="62" t="e">
        <f>#REF!+#REF!</f>
        <v>#REF!</v>
      </c>
      <c r="S402" s="62" t="e">
        <f>#REF!+#REF!</f>
        <v>#REF!</v>
      </c>
      <c r="T402" s="62" t="e">
        <f>#REF!+#REF!</f>
        <v>#REF!</v>
      </c>
      <c r="U402" s="62" t="e">
        <f>#REF!+#REF!</f>
        <v>#REF!</v>
      </c>
      <c r="V402" s="62" t="e">
        <f>#REF!+#REF!</f>
        <v>#REF!</v>
      </c>
      <c r="W402" s="62" t="e">
        <f>#REF!+#REF!</f>
        <v>#REF!</v>
      </c>
      <c r="X402" s="62">
        <f>X407+X403</f>
        <v>1002</v>
      </c>
      <c r="Y402" s="62">
        <f>Y407+Y403</f>
        <v>1510.07</v>
      </c>
      <c r="Z402" s="62">
        <f>Z407+Z403</f>
        <v>1504.8</v>
      </c>
      <c r="AA402" s="325">
        <f t="shared" si="69"/>
        <v>0.996510095558484</v>
      </c>
      <c r="AB402" s="320"/>
    </row>
    <row r="403" spans="1:28" ht="47.25">
      <c r="A403" s="68" t="s">
        <v>298</v>
      </c>
      <c r="B403" s="37" t="s">
        <v>45</v>
      </c>
      <c r="C403" s="37" t="s">
        <v>45</v>
      </c>
      <c r="D403" s="93">
        <v>5225507</v>
      </c>
      <c r="E403" s="37" t="s">
        <v>38</v>
      </c>
      <c r="F403" s="37"/>
      <c r="G403" s="39"/>
      <c r="H403" s="39"/>
      <c r="I403" s="39"/>
      <c r="J403" s="39"/>
      <c r="K403" s="39"/>
      <c r="L403" s="39"/>
      <c r="M403" s="63"/>
      <c r="N403" s="63"/>
      <c r="O403" s="63"/>
      <c r="P403" s="39"/>
      <c r="Q403" s="39"/>
      <c r="R403" s="39"/>
      <c r="S403" s="39"/>
      <c r="T403" s="38"/>
      <c r="U403" s="38"/>
      <c r="V403" s="38"/>
      <c r="W403" s="40"/>
      <c r="X403" s="39">
        <f>X404+X406</f>
        <v>0</v>
      </c>
      <c r="Y403" s="39">
        <f>Y404+Y406</f>
        <v>455</v>
      </c>
      <c r="Z403" s="39">
        <f>Z404+Z406</f>
        <v>455</v>
      </c>
      <c r="AA403" s="67">
        <f t="shared" si="69"/>
        <v>1</v>
      </c>
      <c r="AB403" s="320"/>
    </row>
    <row r="404" spans="1:28" ht="47.25">
      <c r="A404" s="68" t="s">
        <v>102</v>
      </c>
      <c r="B404" s="37" t="s">
        <v>45</v>
      </c>
      <c r="C404" s="37" t="s">
        <v>45</v>
      </c>
      <c r="D404" s="93">
        <v>5225507</v>
      </c>
      <c r="E404" s="37" t="s">
        <v>103</v>
      </c>
      <c r="F404" s="37" t="s">
        <v>103</v>
      </c>
      <c r="G404" s="39"/>
      <c r="H404" s="39"/>
      <c r="I404" s="39"/>
      <c r="J404" s="39"/>
      <c r="K404" s="39"/>
      <c r="L404" s="39"/>
      <c r="M404" s="63"/>
      <c r="N404" s="63"/>
      <c r="O404" s="63"/>
      <c r="P404" s="39"/>
      <c r="Q404" s="39"/>
      <c r="R404" s="39"/>
      <c r="S404" s="39"/>
      <c r="T404" s="38"/>
      <c r="U404" s="38"/>
      <c r="V404" s="38"/>
      <c r="W404" s="40"/>
      <c r="X404" s="39">
        <f>X405</f>
        <v>0</v>
      </c>
      <c r="Y404" s="39">
        <f>Y405</f>
        <v>278.26</v>
      </c>
      <c r="Z404" s="39">
        <f>Z405</f>
        <v>278.26</v>
      </c>
      <c r="AA404" s="67">
        <f t="shared" si="69"/>
        <v>1</v>
      </c>
      <c r="AB404" s="320"/>
    </row>
    <row r="405" spans="1:28" ht="47.25">
      <c r="A405" s="68" t="s">
        <v>106</v>
      </c>
      <c r="B405" s="37" t="s">
        <v>45</v>
      </c>
      <c r="C405" s="37" t="s">
        <v>45</v>
      </c>
      <c r="D405" s="93">
        <v>5225507</v>
      </c>
      <c r="E405" s="37" t="s">
        <v>107</v>
      </c>
      <c r="F405" s="37" t="s">
        <v>107</v>
      </c>
      <c r="G405" s="39"/>
      <c r="H405" s="39"/>
      <c r="I405" s="39"/>
      <c r="J405" s="39"/>
      <c r="K405" s="39"/>
      <c r="L405" s="39"/>
      <c r="M405" s="63"/>
      <c r="N405" s="63"/>
      <c r="O405" s="63"/>
      <c r="P405" s="39"/>
      <c r="Q405" s="39"/>
      <c r="R405" s="39"/>
      <c r="S405" s="39"/>
      <c r="T405" s="38"/>
      <c r="U405" s="38"/>
      <c r="V405" s="38"/>
      <c r="W405" s="40"/>
      <c r="X405" s="39"/>
      <c r="Y405" s="39">
        <v>278.26</v>
      </c>
      <c r="Z405" s="39">
        <v>278.26</v>
      </c>
      <c r="AA405" s="67">
        <f t="shared" si="69"/>
        <v>1</v>
      </c>
      <c r="AB405" s="320"/>
    </row>
    <row r="406" spans="1:28" ht="31.5">
      <c r="A406" s="95" t="s">
        <v>270</v>
      </c>
      <c r="B406" s="37" t="s">
        <v>45</v>
      </c>
      <c r="C406" s="37" t="s">
        <v>45</v>
      </c>
      <c r="D406" s="93">
        <v>5225507</v>
      </c>
      <c r="E406" s="37" t="s">
        <v>271</v>
      </c>
      <c r="F406" s="37"/>
      <c r="G406" s="39"/>
      <c r="H406" s="39"/>
      <c r="I406" s="39"/>
      <c r="J406" s="39"/>
      <c r="K406" s="39"/>
      <c r="L406" s="39"/>
      <c r="M406" s="63"/>
      <c r="N406" s="63"/>
      <c r="O406" s="63"/>
      <c r="P406" s="39"/>
      <c r="Q406" s="39"/>
      <c r="R406" s="39"/>
      <c r="S406" s="39"/>
      <c r="T406" s="38"/>
      <c r="U406" s="38"/>
      <c r="V406" s="38"/>
      <c r="W406" s="40"/>
      <c r="X406" s="39"/>
      <c r="Y406" s="39">
        <v>176.74</v>
      </c>
      <c r="Z406" s="39">
        <v>176.74</v>
      </c>
      <c r="AA406" s="67">
        <f t="shared" si="69"/>
        <v>1</v>
      </c>
      <c r="AB406" s="320"/>
    </row>
    <row r="407" spans="1:28" ht="15.75">
      <c r="A407" s="95" t="s">
        <v>172</v>
      </c>
      <c r="B407" s="37" t="s">
        <v>45</v>
      </c>
      <c r="C407" s="37" t="s">
        <v>45</v>
      </c>
      <c r="D407" s="37" t="s">
        <v>173</v>
      </c>
      <c r="E407" s="37" t="s">
        <v>38</v>
      </c>
      <c r="F407" s="38"/>
      <c r="G407" s="38"/>
      <c r="H407" s="38"/>
      <c r="I407" s="38"/>
      <c r="J407" s="38"/>
      <c r="K407" s="38"/>
      <c r="L407" s="63"/>
      <c r="M407" s="63"/>
      <c r="N407" s="63"/>
      <c r="O407" s="38"/>
      <c r="P407" s="38"/>
      <c r="Q407" s="38"/>
      <c r="R407" s="38">
        <v>200</v>
      </c>
      <c r="S407" s="38" t="e">
        <f>#REF!</f>
        <v>#REF!</v>
      </c>
      <c r="T407" s="38" t="e">
        <f>#REF!</f>
        <v>#REF!</v>
      </c>
      <c r="U407" s="38" t="e">
        <f>#REF!</f>
        <v>#REF!</v>
      </c>
      <c r="V407" s="40" t="e">
        <f>T407/S407</f>
        <v>#REF!</v>
      </c>
      <c r="W407" s="360" t="e">
        <f>T407/U407</f>
        <v>#REF!</v>
      </c>
      <c r="X407" s="38">
        <f>X408+X412+X421+X426+X417</f>
        <v>1002</v>
      </c>
      <c r="Y407" s="65">
        <f>Y408+Y412+Y421+Y426</f>
        <v>1055.07</v>
      </c>
      <c r="Z407" s="65">
        <f>Z408+Z412+Z421+Z417+Z426</f>
        <v>1049.8</v>
      </c>
      <c r="AA407" s="67">
        <f t="shared" si="69"/>
        <v>0.9950050707535993</v>
      </c>
      <c r="AB407" s="320"/>
    </row>
    <row r="408" spans="1:28" ht="94.5">
      <c r="A408" s="71" t="s">
        <v>231</v>
      </c>
      <c r="B408" s="37" t="s">
        <v>45</v>
      </c>
      <c r="C408" s="37" t="s">
        <v>45</v>
      </c>
      <c r="D408" s="37" t="s">
        <v>232</v>
      </c>
      <c r="E408" s="37" t="s">
        <v>38</v>
      </c>
      <c r="F408" s="38"/>
      <c r="G408" s="38"/>
      <c r="H408" s="38"/>
      <c r="I408" s="38"/>
      <c r="J408" s="38"/>
      <c r="K408" s="38"/>
      <c r="L408" s="63"/>
      <c r="M408" s="63"/>
      <c r="N408" s="63"/>
      <c r="O408" s="38"/>
      <c r="P408" s="38"/>
      <c r="Q408" s="38"/>
      <c r="R408" s="38">
        <v>200</v>
      </c>
      <c r="S408" s="38">
        <f>15+30+100+55</f>
        <v>200</v>
      </c>
      <c r="T408" s="38">
        <f>15+30+100+55</f>
        <v>200</v>
      </c>
      <c r="U408" s="38">
        <f>15+30+100+55</f>
        <v>200</v>
      </c>
      <c r="V408" s="38">
        <f>15+30+100+55</f>
        <v>200</v>
      </c>
      <c r="W408" s="38">
        <f>15+30+100+55</f>
        <v>200</v>
      </c>
      <c r="X408" s="38">
        <f aca="true" t="shared" si="74" ref="X408:Z410">X409</f>
        <v>265</v>
      </c>
      <c r="Y408" s="38">
        <f t="shared" si="74"/>
        <v>235</v>
      </c>
      <c r="Z408" s="38">
        <f t="shared" si="74"/>
        <v>235</v>
      </c>
      <c r="AA408" s="67">
        <f t="shared" si="69"/>
        <v>1</v>
      </c>
      <c r="AB408" s="320"/>
    </row>
    <row r="409" spans="1:28" ht="47.25">
      <c r="A409" s="68" t="s">
        <v>100</v>
      </c>
      <c r="B409" s="37" t="s">
        <v>45</v>
      </c>
      <c r="C409" s="37" t="s">
        <v>45</v>
      </c>
      <c r="D409" s="37" t="s">
        <v>232</v>
      </c>
      <c r="E409" s="37" t="s">
        <v>101</v>
      </c>
      <c r="F409" s="37" t="s">
        <v>101</v>
      </c>
      <c r="G409" s="39"/>
      <c r="H409" s="39"/>
      <c r="I409" s="39"/>
      <c r="J409" s="39"/>
      <c r="K409" s="39"/>
      <c r="L409" s="39"/>
      <c r="M409" s="63"/>
      <c r="N409" s="63"/>
      <c r="O409" s="63"/>
      <c r="P409" s="39"/>
      <c r="Q409" s="39"/>
      <c r="R409" s="39"/>
      <c r="S409" s="39"/>
      <c r="T409" s="38"/>
      <c r="U409" s="38"/>
      <c r="V409" s="38"/>
      <c r="W409" s="40"/>
      <c r="X409" s="39">
        <f t="shared" si="74"/>
        <v>265</v>
      </c>
      <c r="Y409" s="39">
        <f t="shared" si="74"/>
        <v>235</v>
      </c>
      <c r="Z409" s="39">
        <f t="shared" si="74"/>
        <v>235</v>
      </c>
      <c r="AA409" s="67">
        <f t="shared" si="69"/>
        <v>1</v>
      </c>
      <c r="AB409" s="320"/>
    </row>
    <row r="410" spans="1:28" ht="47.25">
      <c r="A410" s="68" t="s">
        <v>102</v>
      </c>
      <c r="B410" s="37" t="s">
        <v>45</v>
      </c>
      <c r="C410" s="37" t="s">
        <v>45</v>
      </c>
      <c r="D410" s="37" t="s">
        <v>232</v>
      </c>
      <c r="E410" s="37" t="s">
        <v>103</v>
      </c>
      <c r="F410" s="37" t="s">
        <v>103</v>
      </c>
      <c r="G410" s="39"/>
      <c r="H410" s="39"/>
      <c r="I410" s="39"/>
      <c r="J410" s="39"/>
      <c r="K410" s="39"/>
      <c r="L410" s="39"/>
      <c r="M410" s="63"/>
      <c r="N410" s="63"/>
      <c r="O410" s="63"/>
      <c r="P410" s="39"/>
      <c r="Q410" s="39"/>
      <c r="R410" s="39"/>
      <c r="S410" s="39"/>
      <c r="T410" s="38"/>
      <c r="U410" s="38"/>
      <c r="V410" s="38"/>
      <c r="W410" s="40"/>
      <c r="X410" s="39">
        <f t="shared" si="74"/>
        <v>265</v>
      </c>
      <c r="Y410" s="39">
        <f t="shared" si="74"/>
        <v>235</v>
      </c>
      <c r="Z410" s="39">
        <f t="shared" si="74"/>
        <v>235</v>
      </c>
      <c r="AA410" s="67">
        <f t="shared" si="69"/>
        <v>1</v>
      </c>
      <c r="AB410" s="320"/>
    </row>
    <row r="411" spans="1:28" ht="47.25">
      <c r="A411" s="68" t="s">
        <v>106</v>
      </c>
      <c r="B411" s="37" t="s">
        <v>45</v>
      </c>
      <c r="C411" s="37" t="s">
        <v>45</v>
      </c>
      <c r="D411" s="37" t="s">
        <v>232</v>
      </c>
      <c r="E411" s="37" t="s">
        <v>107</v>
      </c>
      <c r="F411" s="37" t="s">
        <v>107</v>
      </c>
      <c r="G411" s="39"/>
      <c r="H411" s="39"/>
      <c r="I411" s="39"/>
      <c r="J411" s="39"/>
      <c r="K411" s="39"/>
      <c r="L411" s="39"/>
      <c r="M411" s="63"/>
      <c r="N411" s="63"/>
      <c r="O411" s="63"/>
      <c r="P411" s="39"/>
      <c r="Q411" s="39"/>
      <c r="R411" s="39"/>
      <c r="S411" s="39"/>
      <c r="T411" s="38"/>
      <c r="U411" s="38"/>
      <c r="V411" s="38"/>
      <c r="W411" s="40"/>
      <c r="X411" s="39">
        <v>265</v>
      </c>
      <c r="Y411" s="39">
        <v>235</v>
      </c>
      <c r="Z411" s="39">
        <v>235</v>
      </c>
      <c r="AA411" s="67">
        <f t="shared" si="69"/>
        <v>1</v>
      </c>
      <c r="AB411" s="320"/>
    </row>
    <row r="412" spans="1:28" ht="94.5">
      <c r="A412" s="71" t="s">
        <v>300</v>
      </c>
      <c r="B412" s="37" t="s">
        <v>45</v>
      </c>
      <c r="C412" s="37" t="s">
        <v>45</v>
      </c>
      <c r="D412" s="37" t="s">
        <v>301</v>
      </c>
      <c r="E412" s="37" t="s">
        <v>38</v>
      </c>
      <c r="F412" s="38"/>
      <c r="G412" s="38"/>
      <c r="H412" s="38"/>
      <c r="I412" s="38"/>
      <c r="J412" s="38"/>
      <c r="K412" s="38"/>
      <c r="L412" s="63"/>
      <c r="M412" s="63"/>
      <c r="N412" s="63"/>
      <c r="O412" s="38"/>
      <c r="P412" s="38"/>
      <c r="Q412" s="38"/>
      <c r="R412" s="38"/>
      <c r="S412" s="38"/>
      <c r="T412" s="38"/>
      <c r="U412" s="38"/>
      <c r="V412" s="40"/>
      <c r="W412" s="64"/>
      <c r="X412" s="38">
        <f>X413+X416</f>
        <v>315</v>
      </c>
      <c r="Y412" s="65">
        <f>Y413+Y416</f>
        <v>315</v>
      </c>
      <c r="Z412" s="65">
        <f>Z413+Z416</f>
        <v>315</v>
      </c>
      <c r="AA412" s="67">
        <f t="shared" si="69"/>
        <v>1</v>
      </c>
      <c r="AB412" s="320"/>
    </row>
    <row r="413" spans="1:28" ht="47.25">
      <c r="A413" s="68" t="s">
        <v>100</v>
      </c>
      <c r="B413" s="37" t="s">
        <v>45</v>
      </c>
      <c r="C413" s="37" t="s">
        <v>45</v>
      </c>
      <c r="D413" s="37" t="s">
        <v>301</v>
      </c>
      <c r="E413" s="37" t="s">
        <v>101</v>
      </c>
      <c r="F413" s="37" t="s">
        <v>101</v>
      </c>
      <c r="G413" s="39"/>
      <c r="H413" s="39"/>
      <c r="I413" s="39"/>
      <c r="J413" s="39"/>
      <c r="K413" s="39"/>
      <c r="L413" s="39"/>
      <c r="M413" s="63"/>
      <c r="N413" s="63"/>
      <c r="O413" s="63"/>
      <c r="P413" s="39"/>
      <c r="Q413" s="39"/>
      <c r="R413" s="39"/>
      <c r="S413" s="39"/>
      <c r="T413" s="38"/>
      <c r="U413" s="38"/>
      <c r="V413" s="38"/>
      <c r="W413" s="40"/>
      <c r="X413" s="39">
        <f aca="true" t="shared" si="75" ref="X413:Z414">X414</f>
        <v>177</v>
      </c>
      <c r="Y413" s="39">
        <f t="shared" si="75"/>
        <v>177</v>
      </c>
      <c r="Z413" s="39">
        <f t="shared" si="75"/>
        <v>177</v>
      </c>
      <c r="AA413" s="67">
        <f t="shared" si="69"/>
        <v>1</v>
      </c>
      <c r="AB413" s="320"/>
    </row>
    <row r="414" spans="1:28" ht="47.25">
      <c r="A414" s="68" t="s">
        <v>102</v>
      </c>
      <c r="B414" s="37" t="s">
        <v>45</v>
      </c>
      <c r="C414" s="37" t="s">
        <v>45</v>
      </c>
      <c r="D414" s="37" t="s">
        <v>301</v>
      </c>
      <c r="E414" s="37" t="s">
        <v>103</v>
      </c>
      <c r="F414" s="37" t="s">
        <v>103</v>
      </c>
      <c r="G414" s="39"/>
      <c r="H414" s="39"/>
      <c r="I414" s="39"/>
      <c r="J414" s="39"/>
      <c r="K414" s="39"/>
      <c r="L414" s="39"/>
      <c r="M414" s="63"/>
      <c r="N414" s="63"/>
      <c r="O414" s="63"/>
      <c r="P414" s="39"/>
      <c r="Q414" s="39"/>
      <c r="R414" s="39"/>
      <c r="S414" s="39"/>
      <c r="T414" s="38"/>
      <c r="U414" s="38"/>
      <c r="V414" s="38"/>
      <c r="W414" s="40"/>
      <c r="X414" s="39">
        <f t="shared" si="75"/>
        <v>177</v>
      </c>
      <c r="Y414" s="39">
        <f t="shared" si="75"/>
        <v>177</v>
      </c>
      <c r="Z414" s="39">
        <f t="shared" si="75"/>
        <v>177</v>
      </c>
      <c r="AA414" s="67">
        <f t="shared" si="69"/>
        <v>1</v>
      </c>
      <c r="AB414" s="320"/>
    </row>
    <row r="415" spans="1:28" ht="47.25">
      <c r="A415" s="68" t="s">
        <v>106</v>
      </c>
      <c r="B415" s="37" t="s">
        <v>45</v>
      </c>
      <c r="C415" s="37" t="s">
        <v>45</v>
      </c>
      <c r="D415" s="37" t="s">
        <v>301</v>
      </c>
      <c r="E415" s="37" t="s">
        <v>107</v>
      </c>
      <c r="F415" s="37" t="s">
        <v>107</v>
      </c>
      <c r="G415" s="39"/>
      <c r="H415" s="39"/>
      <c r="I415" s="39"/>
      <c r="J415" s="39"/>
      <c r="K415" s="39"/>
      <c r="L415" s="39"/>
      <c r="M415" s="63"/>
      <c r="N415" s="63"/>
      <c r="O415" s="63"/>
      <c r="P415" s="39"/>
      <c r="Q415" s="39"/>
      <c r="R415" s="39"/>
      <c r="S415" s="39"/>
      <c r="T415" s="38"/>
      <c r="U415" s="38"/>
      <c r="V415" s="38"/>
      <c r="W415" s="40"/>
      <c r="X415" s="39">
        <v>177</v>
      </c>
      <c r="Y415" s="39">
        <v>177</v>
      </c>
      <c r="Z415" s="39">
        <v>177</v>
      </c>
      <c r="AA415" s="67">
        <f t="shared" si="69"/>
        <v>1</v>
      </c>
      <c r="AB415" s="320"/>
    </row>
    <row r="416" spans="1:28" ht="31.5">
      <c r="A416" s="95" t="s">
        <v>270</v>
      </c>
      <c r="B416" s="37" t="s">
        <v>45</v>
      </c>
      <c r="C416" s="37" t="s">
        <v>45</v>
      </c>
      <c r="D416" s="37" t="s">
        <v>301</v>
      </c>
      <c r="E416" s="37" t="s">
        <v>271</v>
      </c>
      <c r="F416" s="38"/>
      <c r="G416" s="38"/>
      <c r="H416" s="38"/>
      <c r="I416" s="38"/>
      <c r="J416" s="38"/>
      <c r="K416" s="38"/>
      <c r="L416" s="63"/>
      <c r="M416" s="63"/>
      <c r="N416" s="63"/>
      <c r="O416" s="38"/>
      <c r="P416" s="38"/>
      <c r="Q416" s="38"/>
      <c r="R416" s="38"/>
      <c r="S416" s="38"/>
      <c r="T416" s="38"/>
      <c r="U416" s="38"/>
      <c r="V416" s="40"/>
      <c r="W416" s="64"/>
      <c r="X416" s="38">
        <v>138</v>
      </c>
      <c r="Y416" s="65">
        <v>138</v>
      </c>
      <c r="Z416" s="65">
        <v>138</v>
      </c>
      <c r="AA416" s="67">
        <f t="shared" si="69"/>
        <v>1</v>
      </c>
      <c r="AB416" s="320"/>
    </row>
    <row r="417" spans="1:28" ht="78.75">
      <c r="A417" s="68" t="s">
        <v>351</v>
      </c>
      <c r="B417" s="37" t="s">
        <v>45</v>
      </c>
      <c r="C417" s="37" t="s">
        <v>45</v>
      </c>
      <c r="D417" s="37" t="s">
        <v>303</v>
      </c>
      <c r="E417" s="37" t="s">
        <v>38</v>
      </c>
      <c r="F417" s="37"/>
      <c r="G417" s="39"/>
      <c r="H417" s="39"/>
      <c r="I417" s="39"/>
      <c r="J417" s="39"/>
      <c r="K417" s="39"/>
      <c r="L417" s="39"/>
      <c r="M417" s="63"/>
      <c r="N417" s="63"/>
      <c r="O417" s="63"/>
      <c r="P417" s="39"/>
      <c r="Q417" s="39"/>
      <c r="R417" s="39"/>
      <c r="S417" s="39"/>
      <c r="T417" s="38"/>
      <c r="U417" s="38"/>
      <c r="V417" s="38"/>
      <c r="W417" s="40"/>
      <c r="X417" s="39">
        <f aca="true" t="shared" si="76" ref="X417:Z419">X418</f>
        <v>42</v>
      </c>
      <c r="Y417" s="39">
        <f t="shared" si="76"/>
        <v>0</v>
      </c>
      <c r="Z417" s="39">
        <f t="shared" si="76"/>
        <v>0</v>
      </c>
      <c r="AA417" s="67">
        <v>0</v>
      </c>
      <c r="AB417" s="320"/>
    </row>
    <row r="418" spans="1:28" ht="47.25">
      <c r="A418" s="68" t="s">
        <v>100</v>
      </c>
      <c r="B418" s="37" t="s">
        <v>45</v>
      </c>
      <c r="C418" s="37" t="s">
        <v>45</v>
      </c>
      <c r="D418" s="37" t="s">
        <v>303</v>
      </c>
      <c r="E418" s="37" t="s">
        <v>101</v>
      </c>
      <c r="F418" s="37" t="s">
        <v>101</v>
      </c>
      <c r="G418" s="39"/>
      <c r="H418" s="39"/>
      <c r="I418" s="39"/>
      <c r="J418" s="39"/>
      <c r="K418" s="39"/>
      <c r="L418" s="39"/>
      <c r="M418" s="63"/>
      <c r="N418" s="63"/>
      <c r="O418" s="63"/>
      <c r="P418" s="39"/>
      <c r="Q418" s="39"/>
      <c r="R418" s="39"/>
      <c r="S418" s="39"/>
      <c r="T418" s="38"/>
      <c r="U418" s="38"/>
      <c r="V418" s="38"/>
      <c r="W418" s="40"/>
      <c r="X418" s="39">
        <f t="shared" si="76"/>
        <v>42</v>
      </c>
      <c r="Y418" s="39">
        <f t="shared" si="76"/>
        <v>0</v>
      </c>
      <c r="Z418" s="39">
        <f t="shared" si="76"/>
        <v>0</v>
      </c>
      <c r="AA418" s="67">
        <v>0</v>
      </c>
      <c r="AB418" s="320"/>
    </row>
    <row r="419" spans="1:28" ht="47.25">
      <c r="A419" s="68" t="s">
        <v>102</v>
      </c>
      <c r="B419" s="37" t="s">
        <v>45</v>
      </c>
      <c r="C419" s="37" t="s">
        <v>45</v>
      </c>
      <c r="D419" s="37" t="s">
        <v>303</v>
      </c>
      <c r="E419" s="37" t="s">
        <v>103</v>
      </c>
      <c r="F419" s="37" t="s">
        <v>103</v>
      </c>
      <c r="G419" s="39"/>
      <c r="H419" s="39"/>
      <c r="I419" s="39"/>
      <c r="J419" s="39"/>
      <c r="K419" s="39"/>
      <c r="L419" s="39"/>
      <c r="M419" s="63"/>
      <c r="N419" s="63"/>
      <c r="O419" s="63"/>
      <c r="P419" s="39"/>
      <c r="Q419" s="39"/>
      <c r="R419" s="39"/>
      <c r="S419" s="39"/>
      <c r="T419" s="38"/>
      <c r="U419" s="38"/>
      <c r="V419" s="38"/>
      <c r="W419" s="40"/>
      <c r="X419" s="39">
        <f t="shared" si="76"/>
        <v>42</v>
      </c>
      <c r="Y419" s="39">
        <f t="shared" si="76"/>
        <v>0</v>
      </c>
      <c r="Z419" s="39">
        <f t="shared" si="76"/>
        <v>0</v>
      </c>
      <c r="AA419" s="67">
        <v>0</v>
      </c>
      <c r="AB419" s="320"/>
    </row>
    <row r="420" spans="1:28" ht="47.25">
      <c r="A420" s="68" t="s">
        <v>106</v>
      </c>
      <c r="B420" s="37" t="s">
        <v>45</v>
      </c>
      <c r="C420" s="37" t="s">
        <v>45</v>
      </c>
      <c r="D420" s="37" t="s">
        <v>303</v>
      </c>
      <c r="E420" s="37" t="s">
        <v>107</v>
      </c>
      <c r="F420" s="37" t="s">
        <v>107</v>
      </c>
      <c r="G420" s="39"/>
      <c r="H420" s="39"/>
      <c r="I420" s="39"/>
      <c r="J420" s="39"/>
      <c r="K420" s="39"/>
      <c r="L420" s="39"/>
      <c r="M420" s="63"/>
      <c r="N420" s="63"/>
      <c r="O420" s="63"/>
      <c r="P420" s="39"/>
      <c r="Q420" s="39"/>
      <c r="R420" s="39"/>
      <c r="S420" s="39"/>
      <c r="T420" s="38"/>
      <c r="U420" s="38"/>
      <c r="V420" s="38"/>
      <c r="W420" s="40"/>
      <c r="X420" s="39">
        <v>42</v>
      </c>
      <c r="Y420" s="39">
        <v>0</v>
      </c>
      <c r="Z420" s="39">
        <v>0</v>
      </c>
      <c r="AA420" s="67">
        <v>0</v>
      </c>
      <c r="AB420" s="320"/>
    </row>
    <row r="421" spans="1:28" ht="63">
      <c r="A421" s="95" t="s">
        <v>304</v>
      </c>
      <c r="B421" s="37" t="s">
        <v>45</v>
      </c>
      <c r="C421" s="37" t="s">
        <v>45</v>
      </c>
      <c r="D421" s="37" t="s">
        <v>305</v>
      </c>
      <c r="E421" s="37" t="s">
        <v>38</v>
      </c>
      <c r="F421" s="38"/>
      <c r="G421" s="38"/>
      <c r="H421" s="38"/>
      <c r="I421" s="38"/>
      <c r="J421" s="38"/>
      <c r="K421" s="38"/>
      <c r="L421" s="63"/>
      <c r="M421" s="63"/>
      <c r="N421" s="63"/>
      <c r="O421" s="38"/>
      <c r="P421" s="38"/>
      <c r="Q421" s="38"/>
      <c r="R421" s="38"/>
      <c r="S421" s="38"/>
      <c r="T421" s="38"/>
      <c r="U421" s="38"/>
      <c r="V421" s="40"/>
      <c r="W421" s="64"/>
      <c r="X421" s="38">
        <f>X422+X423</f>
        <v>380</v>
      </c>
      <c r="Y421" s="65">
        <f>Y422+Y423</f>
        <v>455.07</v>
      </c>
      <c r="Z421" s="65">
        <f>Z422+Z423</f>
        <v>449.8</v>
      </c>
      <c r="AA421" s="67">
        <f aca="true" t="shared" si="77" ref="AA421:AA453">Z421/Y421</f>
        <v>0.9884193640538819</v>
      </c>
      <c r="AB421" s="320"/>
    </row>
    <row r="422" spans="1:28" ht="63">
      <c r="A422" s="68" t="s">
        <v>124</v>
      </c>
      <c r="B422" s="37" t="s">
        <v>45</v>
      </c>
      <c r="C422" s="37" t="s">
        <v>45</v>
      </c>
      <c r="D422" s="37" t="s">
        <v>305</v>
      </c>
      <c r="E422" s="37" t="s">
        <v>152</v>
      </c>
      <c r="F422" s="37" t="s">
        <v>99</v>
      </c>
      <c r="G422" s="39"/>
      <c r="H422" s="39"/>
      <c r="I422" s="39"/>
      <c r="J422" s="39"/>
      <c r="K422" s="39"/>
      <c r="L422" s="39"/>
      <c r="M422" s="63"/>
      <c r="N422" s="63"/>
      <c r="O422" s="63"/>
      <c r="P422" s="39"/>
      <c r="Q422" s="39"/>
      <c r="R422" s="39"/>
      <c r="S422" s="39"/>
      <c r="T422" s="38"/>
      <c r="U422" s="38"/>
      <c r="V422" s="38"/>
      <c r="W422" s="40"/>
      <c r="X422" s="39">
        <v>15</v>
      </c>
      <c r="Y422" s="39">
        <v>7.42</v>
      </c>
      <c r="Z422" s="39">
        <v>5.6</v>
      </c>
      <c r="AA422" s="67">
        <f t="shared" si="77"/>
        <v>0.7547169811320754</v>
      </c>
      <c r="AB422" s="320"/>
    </row>
    <row r="423" spans="1:28" ht="47.25">
      <c r="A423" s="68" t="s">
        <v>100</v>
      </c>
      <c r="B423" s="37" t="s">
        <v>45</v>
      </c>
      <c r="C423" s="37" t="s">
        <v>45</v>
      </c>
      <c r="D423" s="37" t="s">
        <v>305</v>
      </c>
      <c r="E423" s="37" t="s">
        <v>101</v>
      </c>
      <c r="F423" s="37" t="s">
        <v>101</v>
      </c>
      <c r="G423" s="39"/>
      <c r="H423" s="39"/>
      <c r="I423" s="39"/>
      <c r="J423" s="39"/>
      <c r="K423" s="39"/>
      <c r="L423" s="39"/>
      <c r="M423" s="63"/>
      <c r="N423" s="63"/>
      <c r="O423" s="63"/>
      <c r="P423" s="39"/>
      <c r="Q423" s="39"/>
      <c r="R423" s="39"/>
      <c r="S423" s="39"/>
      <c r="T423" s="38"/>
      <c r="U423" s="38"/>
      <c r="V423" s="38"/>
      <c r="W423" s="40"/>
      <c r="X423" s="39">
        <f aca="true" t="shared" si="78" ref="X423:Z424">X424</f>
        <v>365</v>
      </c>
      <c r="Y423" s="39">
        <f t="shared" si="78"/>
        <v>447.65</v>
      </c>
      <c r="Z423" s="39">
        <f t="shared" si="78"/>
        <v>444.2</v>
      </c>
      <c r="AA423" s="67">
        <f t="shared" si="77"/>
        <v>0.9922930861163856</v>
      </c>
      <c r="AB423" s="320"/>
    </row>
    <row r="424" spans="1:28" ht="47.25">
      <c r="A424" s="68" t="s">
        <v>102</v>
      </c>
      <c r="B424" s="37" t="s">
        <v>45</v>
      </c>
      <c r="C424" s="37" t="s">
        <v>45</v>
      </c>
      <c r="D424" s="37" t="s">
        <v>305</v>
      </c>
      <c r="E424" s="37" t="s">
        <v>103</v>
      </c>
      <c r="F424" s="37" t="s">
        <v>103</v>
      </c>
      <c r="G424" s="39"/>
      <c r="H424" s="39"/>
      <c r="I424" s="39"/>
      <c r="J424" s="39"/>
      <c r="K424" s="39"/>
      <c r="L424" s="39"/>
      <c r="M424" s="63"/>
      <c r="N424" s="63"/>
      <c r="O424" s="63"/>
      <c r="P424" s="39"/>
      <c r="Q424" s="39"/>
      <c r="R424" s="39"/>
      <c r="S424" s="39"/>
      <c r="T424" s="38"/>
      <c r="U424" s="38"/>
      <c r="V424" s="38"/>
      <c r="W424" s="40"/>
      <c r="X424" s="39">
        <f t="shared" si="78"/>
        <v>365</v>
      </c>
      <c r="Y424" s="39">
        <f t="shared" si="78"/>
        <v>447.65</v>
      </c>
      <c r="Z424" s="39">
        <f t="shared" si="78"/>
        <v>444.2</v>
      </c>
      <c r="AA424" s="67">
        <f t="shared" si="77"/>
        <v>0.9922930861163856</v>
      </c>
      <c r="AB424" s="320"/>
    </row>
    <row r="425" spans="1:28" ht="47.25">
      <c r="A425" s="68" t="s">
        <v>106</v>
      </c>
      <c r="B425" s="37" t="s">
        <v>45</v>
      </c>
      <c r="C425" s="37" t="s">
        <v>45</v>
      </c>
      <c r="D425" s="37" t="s">
        <v>305</v>
      </c>
      <c r="E425" s="37" t="s">
        <v>107</v>
      </c>
      <c r="F425" s="37" t="s">
        <v>107</v>
      </c>
      <c r="G425" s="39"/>
      <c r="H425" s="39"/>
      <c r="I425" s="39"/>
      <c r="J425" s="39"/>
      <c r="K425" s="39"/>
      <c r="L425" s="39"/>
      <c r="M425" s="63"/>
      <c r="N425" s="63"/>
      <c r="O425" s="63"/>
      <c r="P425" s="39"/>
      <c r="Q425" s="39"/>
      <c r="R425" s="39"/>
      <c r="S425" s="39"/>
      <c r="T425" s="38"/>
      <c r="U425" s="38"/>
      <c r="V425" s="38"/>
      <c r="W425" s="40"/>
      <c r="X425" s="39">
        <v>365</v>
      </c>
      <c r="Y425" s="39">
        <v>447.65</v>
      </c>
      <c r="Z425" s="39">
        <v>444.2</v>
      </c>
      <c r="AA425" s="67">
        <f t="shared" si="77"/>
        <v>0.9922930861163856</v>
      </c>
      <c r="AB425" s="320"/>
    </row>
    <row r="426" spans="1:28" ht="78.75">
      <c r="A426" s="361" t="s">
        <v>233</v>
      </c>
      <c r="B426" s="37" t="s">
        <v>45</v>
      </c>
      <c r="C426" s="37" t="s">
        <v>45</v>
      </c>
      <c r="D426" s="37" t="s">
        <v>234</v>
      </c>
      <c r="E426" s="37" t="s">
        <v>38</v>
      </c>
      <c r="F426" s="37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8"/>
      <c r="U426" s="38"/>
      <c r="V426" s="38"/>
      <c r="W426" s="40"/>
      <c r="X426" s="39">
        <f aca="true" t="shared" si="79" ref="X426:Z428">X427</f>
        <v>0</v>
      </c>
      <c r="Y426" s="39">
        <f t="shared" si="79"/>
        <v>50</v>
      </c>
      <c r="Z426" s="39">
        <f t="shared" si="79"/>
        <v>50</v>
      </c>
      <c r="AA426" s="67">
        <f t="shared" si="77"/>
        <v>1</v>
      </c>
      <c r="AB426" s="320"/>
    </row>
    <row r="427" spans="1:28" ht="47.25">
      <c r="A427" s="332" t="s">
        <v>100</v>
      </c>
      <c r="B427" s="37" t="s">
        <v>45</v>
      </c>
      <c r="C427" s="37" t="s">
        <v>45</v>
      </c>
      <c r="D427" s="37" t="s">
        <v>234</v>
      </c>
      <c r="E427" s="37" t="s">
        <v>101</v>
      </c>
      <c r="F427" s="37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8"/>
      <c r="U427" s="38"/>
      <c r="V427" s="38"/>
      <c r="W427" s="40"/>
      <c r="X427" s="39">
        <f t="shared" si="79"/>
        <v>0</v>
      </c>
      <c r="Y427" s="39">
        <f t="shared" si="79"/>
        <v>50</v>
      </c>
      <c r="Z427" s="39">
        <f t="shared" si="79"/>
        <v>50</v>
      </c>
      <c r="AA427" s="67">
        <f t="shared" si="77"/>
        <v>1</v>
      </c>
      <c r="AB427" s="320"/>
    </row>
    <row r="428" spans="1:28" ht="47.25">
      <c r="A428" s="332" t="s">
        <v>102</v>
      </c>
      <c r="B428" s="37" t="s">
        <v>45</v>
      </c>
      <c r="C428" s="37" t="s">
        <v>45</v>
      </c>
      <c r="D428" s="37" t="s">
        <v>234</v>
      </c>
      <c r="E428" s="37" t="s">
        <v>103</v>
      </c>
      <c r="F428" s="37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8"/>
      <c r="U428" s="38"/>
      <c r="V428" s="38"/>
      <c r="W428" s="40"/>
      <c r="X428" s="39">
        <f t="shared" si="79"/>
        <v>0</v>
      </c>
      <c r="Y428" s="39">
        <f t="shared" si="79"/>
        <v>50</v>
      </c>
      <c r="Z428" s="39">
        <f t="shared" si="79"/>
        <v>50</v>
      </c>
      <c r="AA428" s="67">
        <f t="shared" si="77"/>
        <v>1</v>
      </c>
      <c r="AB428" s="320"/>
    </row>
    <row r="429" spans="1:28" ht="47.25">
      <c r="A429" s="332" t="s">
        <v>106</v>
      </c>
      <c r="B429" s="37" t="s">
        <v>45</v>
      </c>
      <c r="C429" s="37" t="s">
        <v>45</v>
      </c>
      <c r="D429" s="37" t="s">
        <v>234</v>
      </c>
      <c r="E429" s="37" t="s">
        <v>107</v>
      </c>
      <c r="F429" s="37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8"/>
      <c r="U429" s="38"/>
      <c r="V429" s="38"/>
      <c r="W429" s="40"/>
      <c r="X429" s="39"/>
      <c r="Y429" s="39">
        <v>50</v>
      </c>
      <c r="Z429" s="39">
        <v>50</v>
      </c>
      <c r="AA429" s="67">
        <f t="shared" si="77"/>
        <v>1</v>
      </c>
      <c r="AB429" s="320"/>
    </row>
    <row r="430" spans="1:28" ht="31.5">
      <c r="A430" s="324" t="s">
        <v>30</v>
      </c>
      <c r="B430" s="322" t="s">
        <v>45</v>
      </c>
      <c r="C430" s="322" t="s">
        <v>46</v>
      </c>
      <c r="D430" s="322" t="s">
        <v>40</v>
      </c>
      <c r="E430" s="322" t="s">
        <v>38</v>
      </c>
      <c r="F430" s="63" t="e">
        <f>#REF!+F431+#REF!+#REF!</f>
        <v>#REF!</v>
      </c>
      <c r="G430" s="63" t="e">
        <f>#REF!+G431+#REF!+#REF!</f>
        <v>#REF!</v>
      </c>
      <c r="H430" s="63" t="e">
        <f>#REF!+H431+#REF!+#REF!</f>
        <v>#REF!</v>
      </c>
      <c r="I430" s="63" t="e">
        <f>#REF!+I431+#REF!+#REF!</f>
        <v>#REF!</v>
      </c>
      <c r="J430" s="63" t="e">
        <f>#REF!+J431+#REF!+#REF!</f>
        <v>#REF!</v>
      </c>
      <c r="K430" s="63" t="e">
        <f>#REF!+K431+#REF!+#REF!</f>
        <v>#REF!</v>
      </c>
      <c r="L430" s="63">
        <v>8813</v>
      </c>
      <c r="M430" s="63">
        <v>8813</v>
      </c>
      <c r="N430" s="63">
        <v>0</v>
      </c>
      <c r="O430" s="63" t="e">
        <f>#REF!+O431+#REF!+#REF!</f>
        <v>#REF!</v>
      </c>
      <c r="P430" s="63" t="e">
        <f>#REF!+P431+#REF!+#REF!</f>
        <v>#REF!</v>
      </c>
      <c r="Q430" s="63" t="e">
        <f>#REF!+Q431+#REF!+#REF!</f>
        <v>#REF!</v>
      </c>
      <c r="R430" s="62" t="e">
        <f>#REF!+R431</f>
        <v>#REF!</v>
      </c>
      <c r="S430" s="62" t="e">
        <f>#REF!+S431</f>
        <v>#REF!</v>
      </c>
      <c r="T430" s="62" t="e">
        <f>#REF!+T431</f>
        <v>#REF!</v>
      </c>
      <c r="U430" s="62" t="e">
        <f>#REF!+U431</f>
        <v>#REF!</v>
      </c>
      <c r="V430" s="62" t="e">
        <f>#REF!+V431</f>
        <v>#REF!</v>
      </c>
      <c r="W430" s="62" t="e">
        <f>#REF!+W431</f>
        <v>#REF!</v>
      </c>
      <c r="X430" s="62">
        <f>X431+X445</f>
        <v>13783.36</v>
      </c>
      <c r="Y430" s="62">
        <f>Y431+Y445</f>
        <v>13256.59</v>
      </c>
      <c r="Z430" s="62">
        <f>Z431+Z445</f>
        <v>13193.330000000002</v>
      </c>
      <c r="AA430" s="325">
        <f t="shared" si="77"/>
        <v>0.9952280337552871</v>
      </c>
      <c r="AB430" s="320"/>
    </row>
    <row r="431" spans="1:28" ht="110.25">
      <c r="A431" s="95" t="s">
        <v>306</v>
      </c>
      <c r="B431" s="37" t="s">
        <v>45</v>
      </c>
      <c r="C431" s="37" t="s">
        <v>46</v>
      </c>
      <c r="D431" s="37">
        <v>4520000</v>
      </c>
      <c r="E431" s="37" t="s">
        <v>38</v>
      </c>
      <c r="F431" s="38">
        <v>4293</v>
      </c>
      <c r="G431" s="38">
        <v>4293</v>
      </c>
      <c r="H431" s="38"/>
      <c r="I431" s="38"/>
      <c r="J431" s="38"/>
      <c r="K431" s="38"/>
      <c r="L431" s="63">
        <v>4293</v>
      </c>
      <c r="M431" s="63">
        <v>4293</v>
      </c>
      <c r="N431" s="63">
        <v>0</v>
      </c>
      <c r="O431" s="38"/>
      <c r="P431" s="38"/>
      <c r="Q431" s="38"/>
      <c r="R431" s="38" t="e">
        <f>#REF!</f>
        <v>#REF!</v>
      </c>
      <c r="S431" s="38" t="e">
        <f>#REF!</f>
        <v>#REF!</v>
      </c>
      <c r="T431" s="38" t="e">
        <f>#REF!</f>
        <v>#REF!</v>
      </c>
      <c r="U431" s="38" t="e">
        <f>#REF!</f>
        <v>#REF!</v>
      </c>
      <c r="V431" s="38" t="e">
        <f>#REF!</f>
        <v>#REF!</v>
      </c>
      <c r="W431" s="38" t="e">
        <f>#REF!</f>
        <v>#REF!</v>
      </c>
      <c r="X431" s="38">
        <f>X432</f>
        <v>11192.4</v>
      </c>
      <c r="Y431" s="38">
        <f>Y432</f>
        <v>12518.02</v>
      </c>
      <c r="Z431" s="38">
        <f>Z432</f>
        <v>12455.12</v>
      </c>
      <c r="AA431" s="67">
        <f t="shared" si="77"/>
        <v>0.9949752436886984</v>
      </c>
      <c r="AB431" s="320"/>
    </row>
    <row r="432" spans="1:28" ht="31.5">
      <c r="A432" s="95" t="s">
        <v>147</v>
      </c>
      <c r="B432" s="37" t="s">
        <v>45</v>
      </c>
      <c r="C432" s="37" t="s">
        <v>46</v>
      </c>
      <c r="D432" s="37">
        <v>4529900</v>
      </c>
      <c r="E432" s="37" t="s">
        <v>38</v>
      </c>
      <c r="F432" s="38">
        <v>4293</v>
      </c>
      <c r="G432" s="38">
        <v>4293</v>
      </c>
      <c r="H432" s="38"/>
      <c r="I432" s="38"/>
      <c r="J432" s="38"/>
      <c r="K432" s="38"/>
      <c r="L432" s="63">
        <v>4293</v>
      </c>
      <c r="M432" s="63">
        <v>4293</v>
      </c>
      <c r="N432" s="63">
        <v>0</v>
      </c>
      <c r="O432" s="38"/>
      <c r="P432" s="38"/>
      <c r="Q432" s="38"/>
      <c r="R432" s="38" t="e">
        <f>#REF!</f>
        <v>#REF!</v>
      </c>
      <c r="S432" s="38" t="e">
        <f>#REF!</f>
        <v>#REF!</v>
      </c>
      <c r="T432" s="38" t="e">
        <f>#REF!</f>
        <v>#REF!</v>
      </c>
      <c r="U432" s="38" t="e">
        <f>#REF!</f>
        <v>#REF!</v>
      </c>
      <c r="V432" s="38" t="e">
        <f>#REF!</f>
        <v>#REF!</v>
      </c>
      <c r="W432" s="38" t="e">
        <f>#REF!</f>
        <v>#REF!</v>
      </c>
      <c r="X432" s="38">
        <f>X433+X437+X441</f>
        <v>11192.4</v>
      </c>
      <c r="Y432" s="38">
        <f>Y433+Y437+Y441</f>
        <v>12518.02</v>
      </c>
      <c r="Z432" s="38">
        <f>Z433+Z437+Z441</f>
        <v>12455.12</v>
      </c>
      <c r="AA432" s="67">
        <f t="shared" si="77"/>
        <v>0.9949752436886984</v>
      </c>
      <c r="AB432" s="320"/>
    </row>
    <row r="433" spans="1:28" ht="110.25">
      <c r="A433" s="71" t="s">
        <v>90</v>
      </c>
      <c r="B433" s="37" t="s">
        <v>45</v>
      </c>
      <c r="C433" s="37" t="s">
        <v>46</v>
      </c>
      <c r="D433" s="37">
        <v>4529900</v>
      </c>
      <c r="E433" s="37" t="s">
        <v>95</v>
      </c>
      <c r="F433" s="37" t="s">
        <v>95</v>
      </c>
      <c r="G433" s="39"/>
      <c r="H433" s="39"/>
      <c r="I433" s="39"/>
      <c r="J433" s="39"/>
      <c r="K433" s="39"/>
      <c r="L433" s="39"/>
      <c r="M433" s="63"/>
      <c r="N433" s="63"/>
      <c r="O433" s="63"/>
      <c r="P433" s="39"/>
      <c r="Q433" s="39"/>
      <c r="R433" s="39"/>
      <c r="S433" s="38"/>
      <c r="T433" s="38"/>
      <c r="U433" s="38"/>
      <c r="V433" s="38"/>
      <c r="W433" s="38"/>
      <c r="X433" s="38">
        <f>X434</f>
        <v>10667.1</v>
      </c>
      <c r="Y433" s="38">
        <f>Y434</f>
        <v>12019.22</v>
      </c>
      <c r="Z433" s="38">
        <f>Z434</f>
        <v>11975.78</v>
      </c>
      <c r="AA433" s="67">
        <f t="shared" si="77"/>
        <v>0.9963857887616668</v>
      </c>
      <c r="AB433" s="320"/>
    </row>
    <row r="434" spans="1:28" ht="47.25">
      <c r="A434" s="68" t="s">
        <v>149</v>
      </c>
      <c r="B434" s="37" t="s">
        <v>45</v>
      </c>
      <c r="C434" s="37" t="s">
        <v>46</v>
      </c>
      <c r="D434" s="37">
        <v>4529900</v>
      </c>
      <c r="E434" s="37" t="s">
        <v>150</v>
      </c>
      <c r="F434" s="37" t="s">
        <v>96</v>
      </c>
      <c r="G434" s="39">
        <f aca="true" t="shared" si="80" ref="G434:L434">G431</f>
        <v>4293</v>
      </c>
      <c r="H434" s="39">
        <f t="shared" si="80"/>
        <v>0</v>
      </c>
      <c r="I434" s="39">
        <f t="shared" si="80"/>
        <v>0</v>
      </c>
      <c r="J434" s="39">
        <f t="shared" si="80"/>
        <v>0</v>
      </c>
      <c r="K434" s="39">
        <f t="shared" si="80"/>
        <v>0</v>
      </c>
      <c r="L434" s="39">
        <f t="shared" si="80"/>
        <v>4293</v>
      </c>
      <c r="M434" s="63">
        <v>5481.1</v>
      </c>
      <c r="N434" s="63">
        <v>5481.1</v>
      </c>
      <c r="O434" s="63">
        <v>0</v>
      </c>
      <c r="P434" s="39">
        <f>P431</f>
        <v>0</v>
      </c>
      <c r="Q434" s="39">
        <f>Q431</f>
        <v>0</v>
      </c>
      <c r="R434" s="39" t="e">
        <f>R431</f>
        <v>#REF!</v>
      </c>
      <c r="S434" s="39">
        <v>3924</v>
      </c>
      <c r="T434" s="38">
        <f>3703+221+157</f>
        <v>4081</v>
      </c>
      <c r="U434" s="38">
        <v>3321</v>
      </c>
      <c r="V434" s="38">
        <v>694.4</v>
      </c>
      <c r="W434" s="40">
        <f>U434/T434</f>
        <v>0.8137711345258515</v>
      </c>
      <c r="X434" s="39">
        <f>X435+X436</f>
        <v>10667.1</v>
      </c>
      <c r="Y434" s="39">
        <f>Y435+Y436</f>
        <v>12019.22</v>
      </c>
      <c r="Z434" s="39">
        <f>Z435+Z436</f>
        <v>11975.78</v>
      </c>
      <c r="AA434" s="67">
        <f t="shared" si="77"/>
        <v>0.9963857887616668</v>
      </c>
      <c r="AB434" s="320"/>
    </row>
    <row r="435" spans="1:28" ht="31.5">
      <c r="A435" s="68" t="s">
        <v>92</v>
      </c>
      <c r="B435" s="37" t="s">
        <v>45</v>
      </c>
      <c r="C435" s="37" t="s">
        <v>46</v>
      </c>
      <c r="D435" s="37">
        <v>4529900</v>
      </c>
      <c r="E435" s="37" t="s">
        <v>151</v>
      </c>
      <c r="F435" s="37" t="s">
        <v>97</v>
      </c>
      <c r="G435" s="39"/>
      <c r="H435" s="39"/>
      <c r="I435" s="39"/>
      <c r="J435" s="39"/>
      <c r="K435" s="39"/>
      <c r="L435" s="39"/>
      <c r="M435" s="63"/>
      <c r="N435" s="63"/>
      <c r="O435" s="63"/>
      <c r="P435" s="39"/>
      <c r="Q435" s="39"/>
      <c r="R435" s="39"/>
      <c r="S435" s="39"/>
      <c r="T435" s="38"/>
      <c r="U435" s="38"/>
      <c r="V435" s="38"/>
      <c r="W435" s="40"/>
      <c r="X435" s="39">
        <v>10651.7</v>
      </c>
      <c r="Y435" s="39">
        <v>11997.3</v>
      </c>
      <c r="Z435" s="39">
        <v>11959.28</v>
      </c>
      <c r="AA435" s="67">
        <f t="shared" si="77"/>
        <v>0.9968309536312339</v>
      </c>
      <c r="AB435" s="320"/>
    </row>
    <row r="436" spans="1:28" ht="63">
      <c r="A436" s="68" t="s">
        <v>124</v>
      </c>
      <c r="B436" s="37" t="s">
        <v>45</v>
      </c>
      <c r="C436" s="37" t="s">
        <v>46</v>
      </c>
      <c r="D436" s="37">
        <v>4529900</v>
      </c>
      <c r="E436" s="37" t="s">
        <v>152</v>
      </c>
      <c r="F436" s="37" t="s">
        <v>99</v>
      </c>
      <c r="G436" s="39"/>
      <c r="H436" s="39"/>
      <c r="I436" s="39"/>
      <c r="J436" s="39"/>
      <c r="K436" s="39"/>
      <c r="L436" s="39"/>
      <c r="M436" s="63"/>
      <c r="N436" s="63"/>
      <c r="O436" s="63"/>
      <c r="P436" s="39"/>
      <c r="Q436" s="39"/>
      <c r="R436" s="39"/>
      <c r="S436" s="39"/>
      <c r="T436" s="38"/>
      <c r="U436" s="38"/>
      <c r="V436" s="38"/>
      <c r="W436" s="40"/>
      <c r="X436" s="39">
        <v>15.4</v>
      </c>
      <c r="Y436" s="39">
        <v>21.92</v>
      </c>
      <c r="Z436" s="39">
        <v>16.5</v>
      </c>
      <c r="AA436" s="67">
        <f t="shared" si="77"/>
        <v>0.7527372262773722</v>
      </c>
      <c r="AB436" s="320"/>
    </row>
    <row r="437" spans="1:28" ht="47.25">
      <c r="A437" s="68" t="s">
        <v>100</v>
      </c>
      <c r="B437" s="37" t="s">
        <v>45</v>
      </c>
      <c r="C437" s="37" t="s">
        <v>46</v>
      </c>
      <c r="D437" s="37">
        <v>4529900</v>
      </c>
      <c r="E437" s="37" t="s">
        <v>101</v>
      </c>
      <c r="F437" s="37" t="s">
        <v>101</v>
      </c>
      <c r="G437" s="39"/>
      <c r="H437" s="39"/>
      <c r="I437" s="39"/>
      <c r="J437" s="39"/>
      <c r="K437" s="39"/>
      <c r="L437" s="39"/>
      <c r="M437" s="63"/>
      <c r="N437" s="63"/>
      <c r="O437" s="63"/>
      <c r="P437" s="39"/>
      <c r="Q437" s="39"/>
      <c r="R437" s="39"/>
      <c r="S437" s="39"/>
      <c r="T437" s="38"/>
      <c r="U437" s="38"/>
      <c r="V437" s="38"/>
      <c r="W437" s="40"/>
      <c r="X437" s="39">
        <f>X438</f>
        <v>402.3</v>
      </c>
      <c r="Y437" s="39">
        <f>Y438</f>
        <v>488.02</v>
      </c>
      <c r="Z437" s="39">
        <f>Z438</f>
        <v>468.56</v>
      </c>
      <c r="AA437" s="67">
        <f t="shared" si="77"/>
        <v>0.9601245850579895</v>
      </c>
      <c r="AB437" s="320"/>
    </row>
    <row r="438" spans="1:28" ht="47.25">
      <c r="A438" s="68" t="s">
        <v>102</v>
      </c>
      <c r="B438" s="37" t="s">
        <v>45</v>
      </c>
      <c r="C438" s="37" t="s">
        <v>46</v>
      </c>
      <c r="D438" s="37">
        <v>4529900</v>
      </c>
      <c r="E438" s="37" t="s">
        <v>103</v>
      </c>
      <c r="F438" s="37" t="s">
        <v>103</v>
      </c>
      <c r="G438" s="39"/>
      <c r="H438" s="39"/>
      <c r="I438" s="39"/>
      <c r="J438" s="39"/>
      <c r="K438" s="39"/>
      <c r="L438" s="39"/>
      <c r="M438" s="63"/>
      <c r="N438" s="63"/>
      <c r="O438" s="63"/>
      <c r="P438" s="39"/>
      <c r="Q438" s="39"/>
      <c r="R438" s="39"/>
      <c r="S438" s="39"/>
      <c r="T438" s="38"/>
      <c r="U438" s="38"/>
      <c r="V438" s="38"/>
      <c r="W438" s="40"/>
      <c r="X438" s="39">
        <f>X439+X440</f>
        <v>402.3</v>
      </c>
      <c r="Y438" s="39">
        <f>Y439+Y440</f>
        <v>488.02</v>
      </c>
      <c r="Z438" s="39">
        <f>Z439+Z440</f>
        <v>468.56</v>
      </c>
      <c r="AA438" s="67">
        <f t="shared" si="77"/>
        <v>0.9601245850579895</v>
      </c>
      <c r="AB438" s="320"/>
    </row>
    <row r="439" spans="1:28" ht="47.25">
      <c r="A439" s="68" t="s">
        <v>104</v>
      </c>
      <c r="B439" s="37" t="s">
        <v>45</v>
      </c>
      <c r="C439" s="37" t="s">
        <v>46</v>
      </c>
      <c r="D439" s="37">
        <v>4529900</v>
      </c>
      <c r="E439" s="37" t="s">
        <v>105</v>
      </c>
      <c r="F439" s="37" t="s">
        <v>105</v>
      </c>
      <c r="G439" s="39"/>
      <c r="H439" s="39"/>
      <c r="I439" s="39"/>
      <c r="J439" s="39"/>
      <c r="K439" s="39"/>
      <c r="L439" s="39"/>
      <c r="M439" s="63"/>
      <c r="N439" s="63"/>
      <c r="O439" s="63"/>
      <c r="P439" s="39"/>
      <c r="Q439" s="39"/>
      <c r="R439" s="39"/>
      <c r="S439" s="39"/>
      <c r="T439" s="38"/>
      <c r="U439" s="38"/>
      <c r="V439" s="38"/>
      <c r="W439" s="40"/>
      <c r="X439" s="39">
        <v>162.3</v>
      </c>
      <c r="Y439" s="39">
        <v>286.31</v>
      </c>
      <c r="Z439" s="39">
        <v>273.3</v>
      </c>
      <c r="AA439" s="67">
        <f t="shared" si="77"/>
        <v>0.9545597429359786</v>
      </c>
      <c r="AB439" s="320"/>
    </row>
    <row r="440" spans="1:28" ht="47.25">
      <c r="A440" s="68" t="s">
        <v>106</v>
      </c>
      <c r="B440" s="37" t="s">
        <v>45</v>
      </c>
      <c r="C440" s="37" t="s">
        <v>46</v>
      </c>
      <c r="D440" s="37">
        <v>4529900</v>
      </c>
      <c r="E440" s="37" t="s">
        <v>107</v>
      </c>
      <c r="F440" s="37" t="s">
        <v>107</v>
      </c>
      <c r="G440" s="39"/>
      <c r="H440" s="39"/>
      <c r="I440" s="39"/>
      <c r="J440" s="39"/>
      <c r="K440" s="39"/>
      <c r="L440" s="39"/>
      <c r="M440" s="63"/>
      <c r="N440" s="63"/>
      <c r="O440" s="63"/>
      <c r="P440" s="39"/>
      <c r="Q440" s="39"/>
      <c r="R440" s="39"/>
      <c r="S440" s="39"/>
      <c r="T440" s="38"/>
      <c r="U440" s="38"/>
      <c r="V440" s="38"/>
      <c r="W440" s="40"/>
      <c r="X440" s="39">
        <v>240</v>
      </c>
      <c r="Y440" s="39">
        <v>201.71</v>
      </c>
      <c r="Z440" s="39">
        <v>195.26</v>
      </c>
      <c r="AA440" s="67">
        <f t="shared" si="77"/>
        <v>0.9680233999305934</v>
      </c>
      <c r="AB440" s="320"/>
    </row>
    <row r="441" spans="1:28" ht="15.75">
      <c r="A441" s="68" t="s">
        <v>108</v>
      </c>
      <c r="B441" s="37" t="s">
        <v>45</v>
      </c>
      <c r="C441" s="37" t="s">
        <v>46</v>
      </c>
      <c r="D441" s="37">
        <v>4529900</v>
      </c>
      <c r="E441" s="37" t="s">
        <v>109</v>
      </c>
      <c r="F441" s="37" t="s">
        <v>109</v>
      </c>
      <c r="G441" s="39"/>
      <c r="H441" s="39"/>
      <c r="I441" s="39"/>
      <c r="J441" s="39"/>
      <c r="K441" s="39"/>
      <c r="L441" s="39"/>
      <c r="M441" s="63"/>
      <c r="N441" s="63"/>
      <c r="O441" s="63"/>
      <c r="P441" s="39"/>
      <c r="Q441" s="39"/>
      <c r="R441" s="39"/>
      <c r="S441" s="39"/>
      <c r="T441" s="38"/>
      <c r="U441" s="38"/>
      <c r="V441" s="38"/>
      <c r="W441" s="40"/>
      <c r="X441" s="39">
        <f>X442</f>
        <v>123</v>
      </c>
      <c r="Y441" s="39">
        <f>Y442</f>
        <v>10.78</v>
      </c>
      <c r="Z441" s="39">
        <f>Z442</f>
        <v>10.78</v>
      </c>
      <c r="AA441" s="67">
        <f t="shared" si="77"/>
        <v>1</v>
      </c>
      <c r="AB441" s="320"/>
    </row>
    <row r="442" spans="1:28" ht="31.5">
      <c r="A442" s="68" t="s">
        <v>110</v>
      </c>
      <c r="B442" s="37" t="s">
        <v>45</v>
      </c>
      <c r="C442" s="37" t="s">
        <v>46</v>
      </c>
      <c r="D442" s="37">
        <v>4529900</v>
      </c>
      <c r="E442" s="37" t="s">
        <v>111</v>
      </c>
      <c r="F442" s="37" t="s">
        <v>111</v>
      </c>
      <c r="G442" s="39"/>
      <c r="H442" s="39"/>
      <c r="I442" s="39"/>
      <c r="J442" s="39"/>
      <c r="K442" s="39"/>
      <c r="L442" s="39"/>
      <c r="M442" s="63"/>
      <c r="N442" s="63"/>
      <c r="O442" s="63"/>
      <c r="P442" s="39"/>
      <c r="Q442" s="39"/>
      <c r="R442" s="39"/>
      <c r="S442" s="39"/>
      <c r="T442" s="38"/>
      <c r="U442" s="38"/>
      <c r="V442" s="38"/>
      <c r="W442" s="40"/>
      <c r="X442" s="39">
        <f>X444+X443</f>
        <v>123</v>
      </c>
      <c r="Y442" s="39">
        <f>Y444+Y443</f>
        <v>10.78</v>
      </c>
      <c r="Z442" s="39">
        <f>Z444+Z443</f>
        <v>10.78</v>
      </c>
      <c r="AA442" s="67">
        <f t="shared" si="77"/>
        <v>1</v>
      </c>
      <c r="AB442" s="320"/>
    </row>
    <row r="443" spans="1:28" ht="31.5">
      <c r="A443" s="68" t="s">
        <v>161</v>
      </c>
      <c r="B443" s="37" t="s">
        <v>45</v>
      </c>
      <c r="C443" s="37" t="s">
        <v>46</v>
      </c>
      <c r="D443" s="37">
        <v>4529900</v>
      </c>
      <c r="E443" s="37" t="s">
        <v>162</v>
      </c>
      <c r="F443" s="37"/>
      <c r="G443" s="39"/>
      <c r="H443" s="39"/>
      <c r="I443" s="39"/>
      <c r="J443" s="39"/>
      <c r="K443" s="39"/>
      <c r="L443" s="39"/>
      <c r="M443" s="63"/>
      <c r="N443" s="63"/>
      <c r="O443" s="63"/>
      <c r="P443" s="39"/>
      <c r="Q443" s="39"/>
      <c r="R443" s="39"/>
      <c r="S443" s="39"/>
      <c r="T443" s="38"/>
      <c r="U443" s="38"/>
      <c r="V443" s="38"/>
      <c r="W443" s="40"/>
      <c r="X443" s="39"/>
      <c r="Y443" s="39">
        <v>0.93</v>
      </c>
      <c r="Z443" s="39">
        <v>0.93</v>
      </c>
      <c r="AA443" s="67">
        <f t="shared" si="77"/>
        <v>1</v>
      </c>
      <c r="AB443" s="320"/>
    </row>
    <row r="444" spans="1:28" ht="31.5">
      <c r="A444" s="68" t="s">
        <v>112</v>
      </c>
      <c r="B444" s="37" t="s">
        <v>45</v>
      </c>
      <c r="C444" s="37" t="s">
        <v>46</v>
      </c>
      <c r="D444" s="37">
        <v>4529900</v>
      </c>
      <c r="E444" s="37" t="s">
        <v>113</v>
      </c>
      <c r="F444" s="37" t="s">
        <v>113</v>
      </c>
      <c r="G444" s="39"/>
      <c r="H444" s="39"/>
      <c r="I444" s="39"/>
      <c r="J444" s="39"/>
      <c r="K444" s="39"/>
      <c r="L444" s="39"/>
      <c r="M444" s="63"/>
      <c r="N444" s="63"/>
      <c r="O444" s="63"/>
      <c r="P444" s="39"/>
      <c r="Q444" s="39"/>
      <c r="R444" s="39"/>
      <c r="S444" s="39"/>
      <c r="T444" s="38"/>
      <c r="U444" s="38"/>
      <c r="V444" s="38"/>
      <c r="W444" s="40"/>
      <c r="X444" s="39">
        <v>123</v>
      </c>
      <c r="Y444" s="39">
        <v>9.85</v>
      </c>
      <c r="Z444" s="39">
        <v>9.85</v>
      </c>
      <c r="AA444" s="67">
        <f t="shared" si="77"/>
        <v>1</v>
      </c>
      <c r="AB444" s="320"/>
    </row>
    <row r="445" spans="1:28" ht="15.75">
      <c r="A445" s="95" t="s">
        <v>172</v>
      </c>
      <c r="B445" s="37" t="s">
        <v>45</v>
      </c>
      <c r="C445" s="37" t="s">
        <v>46</v>
      </c>
      <c r="D445" s="37" t="s">
        <v>173</v>
      </c>
      <c r="E445" s="37" t="s">
        <v>38</v>
      </c>
      <c r="F445" s="62"/>
      <c r="G445" s="62"/>
      <c r="H445" s="62"/>
      <c r="I445" s="62"/>
      <c r="J445" s="62"/>
      <c r="K445" s="62"/>
      <c r="L445" s="63"/>
      <c r="M445" s="63"/>
      <c r="N445" s="63"/>
      <c r="O445" s="62"/>
      <c r="P445" s="62"/>
      <c r="Q445" s="62"/>
      <c r="R445" s="62"/>
      <c r="S445" s="62"/>
      <c r="T445" s="62"/>
      <c r="U445" s="62"/>
      <c r="V445" s="64"/>
      <c r="W445" s="64"/>
      <c r="X445" s="38">
        <f>X450+X446+X465+X454+X460</f>
        <v>2590.96</v>
      </c>
      <c r="Y445" s="65">
        <f>Y450+Y446+Y465</f>
        <v>738.5699999999999</v>
      </c>
      <c r="Z445" s="65">
        <f>Z450+Z446+Z465</f>
        <v>738.21</v>
      </c>
      <c r="AA445" s="67">
        <f t="shared" si="77"/>
        <v>0.9995125715910477</v>
      </c>
      <c r="AB445" s="320"/>
    </row>
    <row r="446" spans="1:28" ht="78.75">
      <c r="A446" s="71" t="s">
        <v>178</v>
      </c>
      <c r="B446" s="37" t="s">
        <v>45</v>
      </c>
      <c r="C446" s="37" t="s">
        <v>46</v>
      </c>
      <c r="D446" s="37" t="s">
        <v>179</v>
      </c>
      <c r="E446" s="37" t="s">
        <v>38</v>
      </c>
      <c r="F446" s="62"/>
      <c r="G446" s="62"/>
      <c r="H446" s="62"/>
      <c r="I446" s="62"/>
      <c r="J446" s="62"/>
      <c r="K446" s="62"/>
      <c r="L446" s="63"/>
      <c r="M446" s="63"/>
      <c r="N446" s="63"/>
      <c r="O446" s="62"/>
      <c r="P446" s="62"/>
      <c r="Q446" s="62"/>
      <c r="R446" s="62"/>
      <c r="S446" s="62"/>
      <c r="T446" s="62"/>
      <c r="U446" s="62"/>
      <c r="V446" s="64"/>
      <c r="W446" s="64"/>
      <c r="X446" s="38">
        <f aca="true" t="shared" si="81" ref="X446:Z448">X447</f>
        <v>290</v>
      </c>
      <c r="Y446" s="65">
        <f t="shared" si="81"/>
        <v>126.54</v>
      </c>
      <c r="Z446" s="65">
        <f t="shared" si="81"/>
        <v>126.54</v>
      </c>
      <c r="AA446" s="67">
        <f t="shared" si="77"/>
        <v>1</v>
      </c>
      <c r="AB446" s="320"/>
    </row>
    <row r="447" spans="1:28" ht="47.25">
      <c r="A447" s="68" t="s">
        <v>100</v>
      </c>
      <c r="B447" s="37" t="s">
        <v>45</v>
      </c>
      <c r="C447" s="37" t="s">
        <v>46</v>
      </c>
      <c r="D447" s="37" t="s">
        <v>179</v>
      </c>
      <c r="E447" s="37" t="s">
        <v>101</v>
      </c>
      <c r="F447" s="37" t="s">
        <v>101</v>
      </c>
      <c r="G447" s="39"/>
      <c r="H447" s="39"/>
      <c r="I447" s="39"/>
      <c r="J447" s="39"/>
      <c r="K447" s="39"/>
      <c r="L447" s="39"/>
      <c r="M447" s="63"/>
      <c r="N447" s="63"/>
      <c r="O447" s="63"/>
      <c r="P447" s="39"/>
      <c r="Q447" s="39"/>
      <c r="R447" s="39"/>
      <c r="S447" s="39"/>
      <c r="T447" s="38"/>
      <c r="U447" s="38"/>
      <c r="V447" s="38"/>
      <c r="W447" s="40"/>
      <c r="X447" s="39">
        <f t="shared" si="81"/>
        <v>290</v>
      </c>
      <c r="Y447" s="39">
        <f t="shared" si="81"/>
        <v>126.54</v>
      </c>
      <c r="Z447" s="39">
        <f t="shared" si="81"/>
        <v>126.54</v>
      </c>
      <c r="AA447" s="67">
        <f t="shared" si="77"/>
        <v>1</v>
      </c>
      <c r="AB447" s="320"/>
    </row>
    <row r="448" spans="1:28" ht="47.25">
      <c r="A448" s="68" t="s">
        <v>102</v>
      </c>
      <c r="B448" s="37" t="s">
        <v>45</v>
      </c>
      <c r="C448" s="37" t="s">
        <v>46</v>
      </c>
      <c r="D448" s="37" t="s">
        <v>179</v>
      </c>
      <c r="E448" s="37" t="s">
        <v>103</v>
      </c>
      <c r="F448" s="37" t="s">
        <v>103</v>
      </c>
      <c r="G448" s="39"/>
      <c r="H448" s="39"/>
      <c r="I448" s="39"/>
      <c r="J448" s="39"/>
      <c r="K448" s="39"/>
      <c r="L448" s="39"/>
      <c r="M448" s="63"/>
      <c r="N448" s="63"/>
      <c r="O448" s="63"/>
      <c r="P448" s="39"/>
      <c r="Q448" s="39"/>
      <c r="R448" s="39"/>
      <c r="S448" s="39"/>
      <c r="T448" s="38"/>
      <c r="U448" s="38"/>
      <c r="V448" s="38"/>
      <c r="W448" s="40"/>
      <c r="X448" s="39">
        <f t="shared" si="81"/>
        <v>290</v>
      </c>
      <c r="Y448" s="39">
        <f t="shared" si="81"/>
        <v>126.54</v>
      </c>
      <c r="Z448" s="39">
        <f t="shared" si="81"/>
        <v>126.54</v>
      </c>
      <c r="AA448" s="67">
        <f t="shared" si="77"/>
        <v>1</v>
      </c>
      <c r="AB448" s="320"/>
    </row>
    <row r="449" spans="1:28" ht="47.25">
      <c r="A449" s="68" t="s">
        <v>106</v>
      </c>
      <c r="B449" s="37" t="s">
        <v>45</v>
      </c>
      <c r="C449" s="37" t="s">
        <v>46</v>
      </c>
      <c r="D449" s="37" t="s">
        <v>179</v>
      </c>
      <c r="E449" s="37" t="s">
        <v>107</v>
      </c>
      <c r="F449" s="37" t="s">
        <v>107</v>
      </c>
      <c r="G449" s="39"/>
      <c r="H449" s="39"/>
      <c r="I449" s="39"/>
      <c r="J449" s="39"/>
      <c r="K449" s="39"/>
      <c r="L449" s="39"/>
      <c r="M449" s="63"/>
      <c r="N449" s="63"/>
      <c r="O449" s="63"/>
      <c r="P449" s="39"/>
      <c r="Q449" s="39"/>
      <c r="R449" s="39"/>
      <c r="S449" s="39"/>
      <c r="T449" s="38"/>
      <c r="U449" s="38"/>
      <c r="V449" s="38"/>
      <c r="W449" s="40"/>
      <c r="X449" s="39">
        <v>290</v>
      </c>
      <c r="Y449" s="39">
        <v>126.54</v>
      </c>
      <c r="Z449" s="39">
        <v>126.54</v>
      </c>
      <c r="AA449" s="67">
        <f t="shared" si="77"/>
        <v>1</v>
      </c>
      <c r="AB449" s="320"/>
    </row>
    <row r="450" spans="1:28" ht="78.75">
      <c r="A450" s="71" t="s">
        <v>308</v>
      </c>
      <c r="B450" s="37" t="s">
        <v>45</v>
      </c>
      <c r="C450" s="37" t="s">
        <v>46</v>
      </c>
      <c r="D450" s="37" t="s">
        <v>309</v>
      </c>
      <c r="E450" s="37" t="s">
        <v>38</v>
      </c>
      <c r="F450" s="38"/>
      <c r="G450" s="38"/>
      <c r="H450" s="38"/>
      <c r="I450" s="38"/>
      <c r="J450" s="38"/>
      <c r="K450" s="38"/>
      <c r="L450" s="63"/>
      <c r="M450" s="63"/>
      <c r="N450" s="63"/>
      <c r="O450" s="38"/>
      <c r="P450" s="38"/>
      <c r="Q450" s="38"/>
      <c r="R450" s="38"/>
      <c r="S450" s="38"/>
      <c r="T450" s="38"/>
      <c r="U450" s="38"/>
      <c r="V450" s="40"/>
      <c r="W450" s="64"/>
      <c r="X450" s="38">
        <f aca="true" t="shared" si="82" ref="X450:Z452">X451</f>
        <v>389.2</v>
      </c>
      <c r="Y450" s="65">
        <f t="shared" si="82"/>
        <v>123.34</v>
      </c>
      <c r="Z450" s="65">
        <f t="shared" si="82"/>
        <v>123.34</v>
      </c>
      <c r="AA450" s="67">
        <f t="shared" si="77"/>
        <v>1</v>
      </c>
      <c r="AB450" s="320"/>
    </row>
    <row r="451" spans="1:28" ht="47.25">
      <c r="A451" s="68" t="s">
        <v>100</v>
      </c>
      <c r="B451" s="37" t="s">
        <v>45</v>
      </c>
      <c r="C451" s="37" t="s">
        <v>46</v>
      </c>
      <c r="D451" s="37" t="s">
        <v>309</v>
      </c>
      <c r="E451" s="37" t="s">
        <v>101</v>
      </c>
      <c r="F451" s="37" t="s">
        <v>101</v>
      </c>
      <c r="G451" s="39"/>
      <c r="H451" s="39"/>
      <c r="I451" s="39"/>
      <c r="J451" s="39"/>
      <c r="K451" s="39"/>
      <c r="L451" s="39"/>
      <c r="M451" s="63"/>
      <c r="N451" s="63"/>
      <c r="O451" s="63"/>
      <c r="P451" s="39"/>
      <c r="Q451" s="39"/>
      <c r="R451" s="39"/>
      <c r="S451" s="39"/>
      <c r="T451" s="38"/>
      <c r="U451" s="38"/>
      <c r="V451" s="38"/>
      <c r="W451" s="40"/>
      <c r="X451" s="39">
        <f t="shared" si="82"/>
        <v>389.2</v>
      </c>
      <c r="Y451" s="39">
        <f t="shared" si="82"/>
        <v>123.34</v>
      </c>
      <c r="Z451" s="39">
        <f t="shared" si="82"/>
        <v>123.34</v>
      </c>
      <c r="AA451" s="67">
        <f t="shared" si="77"/>
        <v>1</v>
      </c>
      <c r="AB451" s="320"/>
    </row>
    <row r="452" spans="1:28" ht="47.25">
      <c r="A452" s="68" t="s">
        <v>102</v>
      </c>
      <c r="B452" s="37" t="s">
        <v>45</v>
      </c>
      <c r="C452" s="37" t="s">
        <v>46</v>
      </c>
      <c r="D452" s="37" t="s">
        <v>309</v>
      </c>
      <c r="E452" s="37" t="s">
        <v>103</v>
      </c>
      <c r="F452" s="37" t="s">
        <v>103</v>
      </c>
      <c r="G452" s="39"/>
      <c r="H452" s="39"/>
      <c r="I452" s="39"/>
      <c r="J452" s="39"/>
      <c r="K452" s="39"/>
      <c r="L452" s="39"/>
      <c r="M452" s="63"/>
      <c r="N452" s="63"/>
      <c r="O452" s="63"/>
      <c r="P452" s="39"/>
      <c r="Q452" s="39"/>
      <c r="R452" s="39"/>
      <c r="S452" s="39"/>
      <c r="T452" s="38"/>
      <c r="U452" s="38"/>
      <c r="V452" s="38"/>
      <c r="W452" s="40"/>
      <c r="X452" s="39">
        <f t="shared" si="82"/>
        <v>389.2</v>
      </c>
      <c r="Y452" s="39">
        <f t="shared" si="82"/>
        <v>123.34</v>
      </c>
      <c r="Z452" s="39">
        <f t="shared" si="82"/>
        <v>123.34</v>
      </c>
      <c r="AA452" s="67">
        <f t="shared" si="77"/>
        <v>1</v>
      </c>
      <c r="AB452" s="320"/>
    </row>
    <row r="453" spans="1:28" ht="47.25">
      <c r="A453" s="68" t="s">
        <v>106</v>
      </c>
      <c r="B453" s="37" t="s">
        <v>45</v>
      </c>
      <c r="C453" s="37" t="s">
        <v>46</v>
      </c>
      <c r="D453" s="37" t="s">
        <v>309</v>
      </c>
      <c r="E453" s="37" t="s">
        <v>107</v>
      </c>
      <c r="F453" s="37" t="s">
        <v>107</v>
      </c>
      <c r="G453" s="39"/>
      <c r="H453" s="39"/>
      <c r="I453" s="39"/>
      <c r="J453" s="39"/>
      <c r="K453" s="39"/>
      <c r="L453" s="39"/>
      <c r="M453" s="63"/>
      <c r="N453" s="63"/>
      <c r="O453" s="63"/>
      <c r="P453" s="39"/>
      <c r="Q453" s="39"/>
      <c r="R453" s="39"/>
      <c r="S453" s="39"/>
      <c r="T453" s="38"/>
      <c r="U453" s="38"/>
      <c r="V453" s="38"/>
      <c r="W453" s="40"/>
      <c r="X453" s="39">
        <v>389.2</v>
      </c>
      <c r="Y453" s="39">
        <v>123.34</v>
      </c>
      <c r="Z453" s="39">
        <v>123.34</v>
      </c>
      <c r="AA453" s="67">
        <f t="shared" si="77"/>
        <v>1</v>
      </c>
      <c r="AB453" s="320"/>
    </row>
    <row r="454" spans="1:28" ht="94.5">
      <c r="A454" s="71" t="s">
        <v>263</v>
      </c>
      <c r="B454" s="37" t="s">
        <v>45</v>
      </c>
      <c r="C454" s="37" t="s">
        <v>46</v>
      </c>
      <c r="D454" s="37" t="s">
        <v>264</v>
      </c>
      <c r="E454" s="37" t="s">
        <v>38</v>
      </c>
      <c r="F454" s="38"/>
      <c r="G454" s="38"/>
      <c r="H454" s="38"/>
      <c r="I454" s="38"/>
      <c r="J454" s="38"/>
      <c r="K454" s="38"/>
      <c r="L454" s="63"/>
      <c r="M454" s="63"/>
      <c r="N454" s="63"/>
      <c r="O454" s="38"/>
      <c r="P454" s="38"/>
      <c r="Q454" s="38"/>
      <c r="R454" s="38"/>
      <c r="S454" s="38"/>
      <c r="T454" s="38"/>
      <c r="U454" s="38"/>
      <c r="V454" s="40"/>
      <c r="W454" s="64"/>
      <c r="X454" s="38">
        <f>X459+X455</f>
        <v>675</v>
      </c>
      <c r="Y454" s="65">
        <f>Y459+Y455</f>
        <v>0</v>
      </c>
      <c r="Z454" s="65">
        <f>Z459+Z455</f>
        <v>0</v>
      </c>
      <c r="AA454" s="67"/>
      <c r="AB454" s="320"/>
    </row>
    <row r="455" spans="1:28" ht="47.25">
      <c r="A455" s="68" t="s">
        <v>100</v>
      </c>
      <c r="B455" s="37" t="s">
        <v>45</v>
      </c>
      <c r="C455" s="37" t="s">
        <v>46</v>
      </c>
      <c r="D455" s="37" t="s">
        <v>264</v>
      </c>
      <c r="E455" s="37" t="s">
        <v>101</v>
      </c>
      <c r="F455" s="37" t="s">
        <v>101</v>
      </c>
      <c r="G455" s="39"/>
      <c r="H455" s="39"/>
      <c r="I455" s="39"/>
      <c r="J455" s="39"/>
      <c r="K455" s="39"/>
      <c r="L455" s="39"/>
      <c r="M455" s="63"/>
      <c r="N455" s="63"/>
      <c r="O455" s="63"/>
      <c r="P455" s="39"/>
      <c r="Q455" s="39"/>
      <c r="R455" s="39"/>
      <c r="S455" s="39"/>
      <c r="T455" s="38"/>
      <c r="U455" s="38"/>
      <c r="V455" s="38"/>
      <c r="W455" s="40"/>
      <c r="X455" s="39">
        <f>X456</f>
        <v>423.53999999999996</v>
      </c>
      <c r="Y455" s="39">
        <f>Y456</f>
        <v>0</v>
      </c>
      <c r="Z455" s="39">
        <f>Z456</f>
        <v>0</v>
      </c>
      <c r="AA455" s="67"/>
      <c r="AB455" s="320"/>
    </row>
    <row r="456" spans="1:28" ht="47.25">
      <c r="A456" s="68" t="s">
        <v>102</v>
      </c>
      <c r="B456" s="37" t="s">
        <v>45</v>
      </c>
      <c r="C456" s="37" t="s">
        <v>46</v>
      </c>
      <c r="D456" s="37" t="s">
        <v>264</v>
      </c>
      <c r="E456" s="37" t="s">
        <v>103</v>
      </c>
      <c r="F456" s="37" t="s">
        <v>103</v>
      </c>
      <c r="G456" s="39"/>
      <c r="H456" s="39"/>
      <c r="I456" s="39"/>
      <c r="J456" s="39"/>
      <c r="K456" s="39"/>
      <c r="L456" s="39"/>
      <c r="M456" s="63"/>
      <c r="N456" s="63"/>
      <c r="O456" s="63"/>
      <c r="P456" s="39"/>
      <c r="Q456" s="39"/>
      <c r="R456" s="39"/>
      <c r="S456" s="39"/>
      <c r="T456" s="38"/>
      <c r="U456" s="38"/>
      <c r="V456" s="38"/>
      <c r="W456" s="40"/>
      <c r="X456" s="39">
        <f>X457+X458</f>
        <v>423.53999999999996</v>
      </c>
      <c r="Y456" s="39">
        <f>Y457+Y458</f>
        <v>0</v>
      </c>
      <c r="Z456" s="39">
        <f>Z457+Z458</f>
        <v>0</v>
      </c>
      <c r="AA456" s="67"/>
      <c r="AB456" s="320"/>
    </row>
    <row r="457" spans="1:28" ht="94.5">
      <c r="A457" s="68" t="s">
        <v>294</v>
      </c>
      <c r="B457" s="37" t="s">
        <v>45</v>
      </c>
      <c r="C457" s="37" t="s">
        <v>46</v>
      </c>
      <c r="D457" s="37" t="s">
        <v>264</v>
      </c>
      <c r="E457" s="37" t="s">
        <v>219</v>
      </c>
      <c r="F457" s="37" t="s">
        <v>105</v>
      </c>
      <c r="G457" s="39"/>
      <c r="H457" s="39"/>
      <c r="I457" s="39"/>
      <c r="J457" s="39"/>
      <c r="K457" s="39"/>
      <c r="L457" s="39"/>
      <c r="M457" s="63"/>
      <c r="N457" s="63"/>
      <c r="O457" s="63"/>
      <c r="P457" s="39"/>
      <c r="Q457" s="39"/>
      <c r="R457" s="39"/>
      <c r="S457" s="39"/>
      <c r="T457" s="38"/>
      <c r="U457" s="38"/>
      <c r="V457" s="38"/>
      <c r="W457" s="40"/>
      <c r="X457" s="38">
        <v>146.54</v>
      </c>
      <c r="Y457" s="65"/>
      <c r="Z457" s="65"/>
      <c r="AA457" s="67"/>
      <c r="AB457" s="320"/>
    </row>
    <row r="458" spans="1:28" ht="47.25">
      <c r="A458" s="68" t="s">
        <v>106</v>
      </c>
      <c r="B458" s="37" t="s">
        <v>45</v>
      </c>
      <c r="C458" s="37" t="s">
        <v>46</v>
      </c>
      <c r="D458" s="37" t="s">
        <v>264</v>
      </c>
      <c r="E458" s="37" t="s">
        <v>107</v>
      </c>
      <c r="F458" s="38"/>
      <c r="G458" s="38"/>
      <c r="H458" s="38"/>
      <c r="I458" s="38"/>
      <c r="J458" s="38"/>
      <c r="K458" s="38"/>
      <c r="L458" s="63"/>
      <c r="M458" s="63"/>
      <c r="N458" s="63"/>
      <c r="O458" s="38"/>
      <c r="P458" s="38"/>
      <c r="Q458" s="38"/>
      <c r="R458" s="38"/>
      <c r="S458" s="38"/>
      <c r="T458" s="38"/>
      <c r="U458" s="38"/>
      <c r="V458" s="40"/>
      <c r="W458" s="64"/>
      <c r="X458" s="38">
        <v>277</v>
      </c>
      <c r="Y458" s="65"/>
      <c r="Z458" s="65"/>
      <c r="AA458" s="67"/>
      <c r="AB458" s="320"/>
    </row>
    <row r="459" spans="1:28" ht="31.5">
      <c r="A459" s="95" t="s">
        <v>270</v>
      </c>
      <c r="B459" s="37" t="s">
        <v>45</v>
      </c>
      <c r="C459" s="37" t="s">
        <v>46</v>
      </c>
      <c r="D459" s="37" t="s">
        <v>264</v>
      </c>
      <c r="E459" s="37" t="s">
        <v>271</v>
      </c>
      <c r="F459" s="38"/>
      <c r="G459" s="38"/>
      <c r="H459" s="38"/>
      <c r="I459" s="38"/>
      <c r="J459" s="38"/>
      <c r="K459" s="38"/>
      <c r="L459" s="63"/>
      <c r="M459" s="63"/>
      <c r="N459" s="63"/>
      <c r="O459" s="38"/>
      <c r="P459" s="38"/>
      <c r="Q459" s="38"/>
      <c r="R459" s="38"/>
      <c r="S459" s="38"/>
      <c r="T459" s="38"/>
      <c r="U459" s="38"/>
      <c r="V459" s="40"/>
      <c r="W459" s="64"/>
      <c r="X459" s="38">
        <v>251.46</v>
      </c>
      <c r="Y459" s="65"/>
      <c r="Z459" s="65"/>
      <c r="AA459" s="67"/>
      <c r="AB459" s="320"/>
    </row>
    <row r="460" spans="1:28" ht="94.5">
      <c r="A460" s="336" t="s">
        <v>338</v>
      </c>
      <c r="B460" s="37" t="s">
        <v>45</v>
      </c>
      <c r="C460" s="37" t="s">
        <v>46</v>
      </c>
      <c r="D460" s="37" t="s">
        <v>295</v>
      </c>
      <c r="E460" s="37" t="s">
        <v>38</v>
      </c>
      <c r="F460" s="38"/>
      <c r="G460" s="38"/>
      <c r="H460" s="38"/>
      <c r="I460" s="38"/>
      <c r="J460" s="38"/>
      <c r="K460" s="38"/>
      <c r="L460" s="63"/>
      <c r="M460" s="63"/>
      <c r="N460" s="63"/>
      <c r="O460" s="38"/>
      <c r="P460" s="38"/>
      <c r="Q460" s="38"/>
      <c r="R460" s="38"/>
      <c r="S460" s="38"/>
      <c r="T460" s="38"/>
      <c r="U460" s="38"/>
      <c r="V460" s="40"/>
      <c r="W460" s="64"/>
      <c r="X460" s="38">
        <f>X461+X464</f>
        <v>1236.76</v>
      </c>
      <c r="Y460" s="65"/>
      <c r="Z460" s="65"/>
      <c r="AA460" s="67"/>
      <c r="AB460" s="320"/>
    </row>
    <row r="461" spans="1:28" ht="47.25">
      <c r="A461" s="68" t="s">
        <v>100</v>
      </c>
      <c r="B461" s="37" t="s">
        <v>45</v>
      </c>
      <c r="C461" s="37" t="s">
        <v>46</v>
      </c>
      <c r="D461" s="37" t="s">
        <v>295</v>
      </c>
      <c r="E461" s="37" t="s">
        <v>101</v>
      </c>
      <c r="F461" s="37" t="s">
        <v>101</v>
      </c>
      <c r="G461" s="39"/>
      <c r="H461" s="39"/>
      <c r="I461" s="39"/>
      <c r="J461" s="39"/>
      <c r="K461" s="39"/>
      <c r="L461" s="39"/>
      <c r="M461" s="63"/>
      <c r="N461" s="63"/>
      <c r="O461" s="63"/>
      <c r="P461" s="39"/>
      <c r="Q461" s="39"/>
      <c r="R461" s="39"/>
      <c r="S461" s="39"/>
      <c r="T461" s="38"/>
      <c r="U461" s="38"/>
      <c r="V461" s="38"/>
      <c r="W461" s="40"/>
      <c r="X461" s="39">
        <f>X462</f>
        <v>841.56</v>
      </c>
      <c r="Y461" s="39"/>
      <c r="Z461" s="39"/>
      <c r="AA461" s="67"/>
      <c r="AB461" s="320"/>
    </row>
    <row r="462" spans="1:28" ht="47.25">
      <c r="A462" s="68" t="s">
        <v>102</v>
      </c>
      <c r="B462" s="37" t="s">
        <v>45</v>
      </c>
      <c r="C462" s="37" t="s">
        <v>46</v>
      </c>
      <c r="D462" s="37" t="s">
        <v>295</v>
      </c>
      <c r="E462" s="37" t="s">
        <v>103</v>
      </c>
      <c r="F462" s="37" t="s">
        <v>103</v>
      </c>
      <c r="G462" s="39"/>
      <c r="H462" s="39"/>
      <c r="I462" s="39"/>
      <c r="J462" s="39"/>
      <c r="K462" s="39"/>
      <c r="L462" s="39"/>
      <c r="M462" s="63"/>
      <c r="N462" s="63"/>
      <c r="O462" s="63"/>
      <c r="P462" s="39"/>
      <c r="Q462" s="39"/>
      <c r="R462" s="39"/>
      <c r="S462" s="39"/>
      <c r="T462" s="38"/>
      <c r="U462" s="38"/>
      <c r="V462" s="38"/>
      <c r="W462" s="40"/>
      <c r="X462" s="39">
        <f>X463</f>
        <v>841.56</v>
      </c>
      <c r="Y462" s="39"/>
      <c r="Z462" s="39"/>
      <c r="AA462" s="67"/>
      <c r="AB462" s="320"/>
    </row>
    <row r="463" spans="1:28" ht="47.25">
      <c r="A463" s="68" t="s">
        <v>106</v>
      </c>
      <c r="B463" s="37" t="s">
        <v>45</v>
      </c>
      <c r="C463" s="37" t="s">
        <v>46</v>
      </c>
      <c r="D463" s="37" t="s">
        <v>295</v>
      </c>
      <c r="E463" s="37" t="s">
        <v>107</v>
      </c>
      <c r="F463" s="38"/>
      <c r="G463" s="38"/>
      <c r="H463" s="38"/>
      <c r="I463" s="38"/>
      <c r="J463" s="38"/>
      <c r="K463" s="38"/>
      <c r="L463" s="63"/>
      <c r="M463" s="63"/>
      <c r="N463" s="63"/>
      <c r="O463" s="38"/>
      <c r="P463" s="38"/>
      <c r="Q463" s="38"/>
      <c r="R463" s="38"/>
      <c r="S463" s="38"/>
      <c r="T463" s="38"/>
      <c r="U463" s="38"/>
      <c r="V463" s="40"/>
      <c r="W463" s="64"/>
      <c r="X463" s="38">
        <v>841.56</v>
      </c>
      <c r="Y463" s="65"/>
      <c r="Z463" s="65"/>
      <c r="AA463" s="67"/>
      <c r="AB463" s="320"/>
    </row>
    <row r="464" spans="1:28" ht="31.5">
      <c r="A464" s="95" t="s">
        <v>270</v>
      </c>
      <c r="B464" s="37" t="s">
        <v>45</v>
      </c>
      <c r="C464" s="37" t="s">
        <v>46</v>
      </c>
      <c r="D464" s="37" t="s">
        <v>295</v>
      </c>
      <c r="E464" s="37" t="s">
        <v>271</v>
      </c>
      <c r="F464" s="38"/>
      <c r="G464" s="38"/>
      <c r="H464" s="38"/>
      <c r="I464" s="38"/>
      <c r="J464" s="38"/>
      <c r="K464" s="38"/>
      <c r="L464" s="63"/>
      <c r="M464" s="63"/>
      <c r="N464" s="63"/>
      <c r="O464" s="38"/>
      <c r="P464" s="38"/>
      <c r="Q464" s="38"/>
      <c r="R464" s="38"/>
      <c r="S464" s="38"/>
      <c r="T464" s="38"/>
      <c r="U464" s="38"/>
      <c r="V464" s="40"/>
      <c r="W464" s="64"/>
      <c r="X464" s="38">
        <v>395.2</v>
      </c>
      <c r="Y464" s="65"/>
      <c r="Z464" s="65"/>
      <c r="AA464" s="67"/>
      <c r="AB464" s="320"/>
    </row>
    <row r="465" spans="1:28" ht="78.75">
      <c r="A465" s="353" t="s">
        <v>312</v>
      </c>
      <c r="B465" s="37" t="s">
        <v>45</v>
      </c>
      <c r="C465" s="37" t="s">
        <v>46</v>
      </c>
      <c r="D465" s="37" t="s">
        <v>313</v>
      </c>
      <c r="E465" s="37" t="s">
        <v>38</v>
      </c>
      <c r="F465" s="38"/>
      <c r="G465" s="38"/>
      <c r="H465" s="38"/>
      <c r="I465" s="38"/>
      <c r="J465" s="38"/>
      <c r="K465" s="38"/>
      <c r="L465" s="63"/>
      <c r="M465" s="63"/>
      <c r="N465" s="63"/>
      <c r="O465" s="38"/>
      <c r="P465" s="38"/>
      <c r="Q465" s="38"/>
      <c r="R465" s="38"/>
      <c r="S465" s="38"/>
      <c r="T465" s="38"/>
      <c r="U465" s="38"/>
      <c r="V465" s="40"/>
      <c r="W465" s="64"/>
      <c r="X465" s="38">
        <f aca="true" t="shared" si="83" ref="X465:Z467">X466</f>
        <v>0</v>
      </c>
      <c r="Y465" s="65">
        <f t="shared" si="83"/>
        <v>488.69</v>
      </c>
      <c r="Z465" s="65">
        <f t="shared" si="83"/>
        <v>488.33</v>
      </c>
      <c r="AA465" s="67">
        <f aca="true" t="shared" si="84" ref="AA465:AA480">Z465/Y465</f>
        <v>0.9992633366756021</v>
      </c>
      <c r="AB465" s="320"/>
    </row>
    <row r="466" spans="1:28" ht="47.25">
      <c r="A466" s="332" t="s">
        <v>100</v>
      </c>
      <c r="B466" s="37" t="s">
        <v>45</v>
      </c>
      <c r="C466" s="37" t="s">
        <v>46</v>
      </c>
      <c r="D466" s="37" t="s">
        <v>313</v>
      </c>
      <c r="E466" s="37" t="s">
        <v>101</v>
      </c>
      <c r="F466" s="38"/>
      <c r="G466" s="38"/>
      <c r="H466" s="38"/>
      <c r="I466" s="38"/>
      <c r="J466" s="38"/>
      <c r="K466" s="38"/>
      <c r="L466" s="63"/>
      <c r="M466" s="63"/>
      <c r="N466" s="63"/>
      <c r="O466" s="38"/>
      <c r="P466" s="38"/>
      <c r="Q466" s="38"/>
      <c r="R466" s="38"/>
      <c r="S466" s="38"/>
      <c r="T466" s="38"/>
      <c r="U466" s="38"/>
      <c r="V466" s="40"/>
      <c r="W466" s="64"/>
      <c r="X466" s="38">
        <f t="shared" si="83"/>
        <v>0</v>
      </c>
      <c r="Y466" s="65">
        <f t="shared" si="83"/>
        <v>488.69</v>
      </c>
      <c r="Z466" s="65">
        <f t="shared" si="83"/>
        <v>488.33</v>
      </c>
      <c r="AA466" s="67">
        <f t="shared" si="84"/>
        <v>0.9992633366756021</v>
      </c>
      <c r="AB466" s="320"/>
    </row>
    <row r="467" spans="1:28" ht="47.25">
      <c r="A467" s="332" t="s">
        <v>102</v>
      </c>
      <c r="B467" s="37" t="s">
        <v>45</v>
      </c>
      <c r="C467" s="37" t="s">
        <v>46</v>
      </c>
      <c r="D467" s="37" t="s">
        <v>313</v>
      </c>
      <c r="E467" s="37" t="s">
        <v>103</v>
      </c>
      <c r="F467" s="38"/>
      <c r="G467" s="38"/>
      <c r="H467" s="38"/>
      <c r="I467" s="38"/>
      <c r="J467" s="38"/>
      <c r="K467" s="38"/>
      <c r="L467" s="63"/>
      <c r="M467" s="63"/>
      <c r="N467" s="63"/>
      <c r="O467" s="38"/>
      <c r="P467" s="38"/>
      <c r="Q467" s="38"/>
      <c r="R467" s="38"/>
      <c r="S467" s="38"/>
      <c r="T467" s="38"/>
      <c r="U467" s="38"/>
      <c r="V467" s="40"/>
      <c r="W467" s="64"/>
      <c r="X467" s="38">
        <f t="shared" si="83"/>
        <v>0</v>
      </c>
      <c r="Y467" s="65">
        <f t="shared" si="83"/>
        <v>488.69</v>
      </c>
      <c r="Z467" s="65">
        <f t="shared" si="83"/>
        <v>488.33</v>
      </c>
      <c r="AA467" s="67">
        <f t="shared" si="84"/>
        <v>0.9992633366756021</v>
      </c>
      <c r="AB467" s="320"/>
    </row>
    <row r="468" spans="1:28" ht="47.25">
      <c r="A468" s="353" t="s">
        <v>106</v>
      </c>
      <c r="B468" s="37" t="s">
        <v>45</v>
      </c>
      <c r="C468" s="37" t="s">
        <v>46</v>
      </c>
      <c r="D468" s="37" t="s">
        <v>313</v>
      </c>
      <c r="E468" s="37" t="s">
        <v>107</v>
      </c>
      <c r="F468" s="38"/>
      <c r="G468" s="38"/>
      <c r="H468" s="38"/>
      <c r="I468" s="38"/>
      <c r="J468" s="38"/>
      <c r="K468" s="38"/>
      <c r="L468" s="63"/>
      <c r="M468" s="63"/>
      <c r="N468" s="63"/>
      <c r="O468" s="38"/>
      <c r="P468" s="38"/>
      <c r="Q468" s="38"/>
      <c r="R468" s="38"/>
      <c r="S468" s="38"/>
      <c r="T468" s="38"/>
      <c r="U468" s="38"/>
      <c r="V468" s="40"/>
      <c r="W468" s="64"/>
      <c r="X468" s="38"/>
      <c r="Y468" s="65">
        <v>488.69</v>
      </c>
      <c r="Z468" s="65">
        <v>488.33</v>
      </c>
      <c r="AA468" s="67">
        <f t="shared" si="84"/>
        <v>0.9992633366756021</v>
      </c>
      <c r="AB468" s="320"/>
    </row>
    <row r="469" spans="1:28" s="102" customFormat="1" ht="31.5">
      <c r="A469" s="82" t="s">
        <v>62</v>
      </c>
      <c r="B469" s="74" t="s">
        <v>47</v>
      </c>
      <c r="C469" s="74" t="s">
        <v>43</v>
      </c>
      <c r="D469" s="74" t="s">
        <v>40</v>
      </c>
      <c r="E469" s="74" t="s">
        <v>38</v>
      </c>
      <c r="F469" s="76" t="e">
        <f aca="true" t="shared" si="85" ref="F469:Z469">F470+F484</f>
        <v>#REF!</v>
      </c>
      <c r="G469" s="76" t="e">
        <f t="shared" si="85"/>
        <v>#REF!</v>
      </c>
      <c r="H469" s="76" t="e">
        <f t="shared" si="85"/>
        <v>#REF!</v>
      </c>
      <c r="I469" s="76" t="e">
        <f t="shared" si="85"/>
        <v>#REF!</v>
      </c>
      <c r="J469" s="76" t="e">
        <f t="shared" si="85"/>
        <v>#REF!</v>
      </c>
      <c r="K469" s="76" t="e">
        <f t="shared" si="85"/>
        <v>#REF!</v>
      </c>
      <c r="L469" s="76">
        <f t="shared" si="85"/>
        <v>1252</v>
      </c>
      <c r="M469" s="76">
        <f t="shared" si="85"/>
        <v>1252</v>
      </c>
      <c r="N469" s="76">
        <f t="shared" si="85"/>
        <v>0</v>
      </c>
      <c r="O469" s="76" t="e">
        <f t="shared" si="85"/>
        <v>#REF!</v>
      </c>
      <c r="P469" s="76" t="e">
        <f t="shared" si="85"/>
        <v>#REF!</v>
      </c>
      <c r="Q469" s="76" t="e">
        <f t="shared" si="85"/>
        <v>#REF!</v>
      </c>
      <c r="R469" s="76" t="e">
        <f t="shared" si="85"/>
        <v>#REF!</v>
      </c>
      <c r="S469" s="76" t="e">
        <f t="shared" si="85"/>
        <v>#REF!</v>
      </c>
      <c r="T469" s="76" t="e">
        <f t="shared" si="85"/>
        <v>#REF!</v>
      </c>
      <c r="U469" s="76" t="e">
        <f t="shared" si="85"/>
        <v>#REF!</v>
      </c>
      <c r="V469" s="76" t="e">
        <f t="shared" si="85"/>
        <v>#REF!</v>
      </c>
      <c r="W469" s="76" t="e">
        <f t="shared" si="85"/>
        <v>#REF!</v>
      </c>
      <c r="X469" s="338">
        <f t="shared" si="85"/>
        <v>1639.5</v>
      </c>
      <c r="Y469" s="76">
        <f t="shared" si="85"/>
        <v>1574.4899999999998</v>
      </c>
      <c r="Z469" s="76">
        <f t="shared" si="85"/>
        <v>1539.2799999999997</v>
      </c>
      <c r="AA469" s="78">
        <f t="shared" si="84"/>
        <v>0.977637203157848</v>
      </c>
      <c r="AB469" s="320"/>
    </row>
    <row r="470" spans="1:28" ht="15.75">
      <c r="A470" s="321" t="s">
        <v>31</v>
      </c>
      <c r="B470" s="322" t="s">
        <v>47</v>
      </c>
      <c r="C470" s="322" t="s">
        <v>36</v>
      </c>
      <c r="D470" s="322" t="s">
        <v>40</v>
      </c>
      <c r="E470" s="322" t="s">
        <v>38</v>
      </c>
      <c r="F470" s="362" t="e">
        <f>F471+#REF!</f>
        <v>#REF!</v>
      </c>
      <c r="G470" s="362" t="e">
        <f>G471+#REF!</f>
        <v>#REF!</v>
      </c>
      <c r="H470" s="362" t="e">
        <f>H471+#REF!</f>
        <v>#REF!</v>
      </c>
      <c r="I470" s="362" t="e">
        <f>I471+#REF!</f>
        <v>#REF!</v>
      </c>
      <c r="J470" s="362" t="e">
        <f>J471+#REF!</f>
        <v>#REF!</v>
      </c>
      <c r="K470" s="362" t="e">
        <f>K471+#REF!</f>
        <v>#REF!</v>
      </c>
      <c r="L470" s="63">
        <v>1252</v>
      </c>
      <c r="M470" s="63">
        <v>1252</v>
      </c>
      <c r="N470" s="63">
        <v>0</v>
      </c>
      <c r="O470" s="362" t="e">
        <f>O471+#REF!</f>
        <v>#REF!</v>
      </c>
      <c r="P470" s="362" t="e">
        <f>P471+#REF!</f>
        <v>#REF!</v>
      </c>
      <c r="Q470" s="362" t="e">
        <f>Q471+#REF!</f>
        <v>#REF!</v>
      </c>
      <c r="R470" s="62" t="e">
        <f aca="true" t="shared" si="86" ref="R470:Z470">R471</f>
        <v>#REF!</v>
      </c>
      <c r="S470" s="62" t="e">
        <f t="shared" si="86"/>
        <v>#REF!</v>
      </c>
      <c r="T470" s="62" t="e">
        <f t="shared" si="86"/>
        <v>#REF!</v>
      </c>
      <c r="U470" s="62" t="e">
        <f t="shared" si="86"/>
        <v>#REF!</v>
      </c>
      <c r="V470" s="62" t="e">
        <f t="shared" si="86"/>
        <v>#REF!</v>
      </c>
      <c r="W470" s="62" t="e">
        <f t="shared" si="86"/>
        <v>#REF!</v>
      </c>
      <c r="X470" s="62">
        <f t="shared" si="86"/>
        <v>1372</v>
      </c>
      <c r="Y470" s="62">
        <f t="shared" si="86"/>
        <v>1297.6899999999998</v>
      </c>
      <c r="Z470" s="62">
        <f t="shared" si="86"/>
        <v>1262.4799999999998</v>
      </c>
      <c r="AA470" s="67">
        <f t="shared" si="84"/>
        <v>0.9728671716665768</v>
      </c>
      <c r="AB470" s="320"/>
    </row>
    <row r="471" spans="1:28" ht="31.5">
      <c r="A471" s="70" t="s">
        <v>235</v>
      </c>
      <c r="B471" s="37" t="s">
        <v>47</v>
      </c>
      <c r="C471" s="37" t="s">
        <v>36</v>
      </c>
      <c r="D471" s="37">
        <v>4400000</v>
      </c>
      <c r="E471" s="37" t="s">
        <v>38</v>
      </c>
      <c r="F471" s="38">
        <v>1182</v>
      </c>
      <c r="G471" s="38">
        <v>1182</v>
      </c>
      <c r="H471" s="38"/>
      <c r="I471" s="38"/>
      <c r="J471" s="38"/>
      <c r="K471" s="38"/>
      <c r="L471" s="63">
        <v>1182</v>
      </c>
      <c r="M471" s="63">
        <v>1182</v>
      </c>
      <c r="N471" s="63">
        <v>0</v>
      </c>
      <c r="O471" s="38">
        <v>190</v>
      </c>
      <c r="P471" s="38">
        <v>190</v>
      </c>
      <c r="Q471" s="38"/>
      <c r="R471" s="38" t="e">
        <f>#REF!</f>
        <v>#REF!</v>
      </c>
      <c r="S471" s="38" t="e">
        <f>#REF!</f>
        <v>#REF!</v>
      </c>
      <c r="T471" s="38" t="e">
        <f>#REF!</f>
        <v>#REF!</v>
      </c>
      <c r="U471" s="38" t="e">
        <f>#REF!</f>
        <v>#REF!</v>
      </c>
      <c r="V471" s="38" t="e">
        <f>#REF!</f>
        <v>#REF!</v>
      </c>
      <c r="W471" s="38" t="e">
        <f>#REF!</f>
        <v>#REF!</v>
      </c>
      <c r="X471" s="38">
        <f>X472</f>
        <v>1372</v>
      </c>
      <c r="Y471" s="38">
        <f>Y472</f>
        <v>1297.6899999999998</v>
      </c>
      <c r="Z471" s="38">
        <f>Z472</f>
        <v>1262.4799999999998</v>
      </c>
      <c r="AA471" s="67">
        <f t="shared" si="84"/>
        <v>0.9728671716665768</v>
      </c>
      <c r="AB471" s="320"/>
    </row>
    <row r="472" spans="1:28" ht="31.5">
      <c r="A472" s="70" t="s">
        <v>147</v>
      </c>
      <c r="B472" s="37" t="s">
        <v>47</v>
      </c>
      <c r="C472" s="37" t="s">
        <v>36</v>
      </c>
      <c r="D472" s="37">
        <v>4409900</v>
      </c>
      <c r="E472" s="37" t="s">
        <v>38</v>
      </c>
      <c r="F472" s="38">
        <v>1182</v>
      </c>
      <c r="G472" s="38">
        <v>1182</v>
      </c>
      <c r="H472" s="38"/>
      <c r="I472" s="38"/>
      <c r="J472" s="38"/>
      <c r="K472" s="38"/>
      <c r="L472" s="63">
        <v>1182</v>
      </c>
      <c r="M472" s="63">
        <v>1182</v>
      </c>
      <c r="N472" s="63">
        <v>0</v>
      </c>
      <c r="O472" s="38">
        <v>190</v>
      </c>
      <c r="P472" s="38">
        <v>190</v>
      </c>
      <c r="Q472" s="38"/>
      <c r="R472" s="38" t="e">
        <f>#REF!</f>
        <v>#REF!</v>
      </c>
      <c r="S472" s="38" t="e">
        <f>#REF!</f>
        <v>#REF!</v>
      </c>
      <c r="T472" s="38" t="e">
        <f>#REF!</f>
        <v>#REF!</v>
      </c>
      <c r="U472" s="38" t="e">
        <f>#REF!</f>
        <v>#REF!</v>
      </c>
      <c r="V472" s="38" t="e">
        <f>#REF!</f>
        <v>#REF!</v>
      </c>
      <c r="W472" s="38" t="e">
        <f>#REF!</f>
        <v>#REF!</v>
      </c>
      <c r="X472" s="38">
        <f>X473+X477+X481</f>
        <v>1372</v>
      </c>
      <c r="Y472" s="38">
        <f>Y473+Y477+Y481</f>
        <v>1297.6899999999998</v>
      </c>
      <c r="Z472" s="38">
        <f>Z473+Z477+Z481</f>
        <v>1262.4799999999998</v>
      </c>
      <c r="AA472" s="67">
        <f t="shared" si="84"/>
        <v>0.9728671716665768</v>
      </c>
      <c r="AB472" s="320"/>
    </row>
    <row r="473" spans="1:28" ht="110.25">
      <c r="A473" s="71" t="s">
        <v>90</v>
      </c>
      <c r="B473" s="37" t="s">
        <v>47</v>
      </c>
      <c r="C473" s="37" t="s">
        <v>36</v>
      </c>
      <c r="D473" s="37">
        <v>4409900</v>
      </c>
      <c r="E473" s="37" t="s">
        <v>95</v>
      </c>
      <c r="F473" s="37" t="s">
        <v>95</v>
      </c>
      <c r="G473" s="39"/>
      <c r="H473" s="39"/>
      <c r="I473" s="39"/>
      <c r="J473" s="39"/>
      <c r="K473" s="39"/>
      <c r="L473" s="39"/>
      <c r="M473" s="63"/>
      <c r="N473" s="63"/>
      <c r="O473" s="63"/>
      <c r="P473" s="39"/>
      <c r="Q473" s="39"/>
      <c r="R473" s="39"/>
      <c r="S473" s="38"/>
      <c r="T473" s="38"/>
      <c r="U473" s="38"/>
      <c r="V473" s="38"/>
      <c r="W473" s="38"/>
      <c r="X473" s="38">
        <f>X474</f>
        <v>1103.8</v>
      </c>
      <c r="Y473" s="38">
        <f>Y474</f>
        <v>1050.9199999999998</v>
      </c>
      <c r="Z473" s="38">
        <f>Z474</f>
        <v>1029.6699999999998</v>
      </c>
      <c r="AA473" s="67">
        <f t="shared" si="84"/>
        <v>0.979779621664827</v>
      </c>
      <c r="AB473" s="320"/>
    </row>
    <row r="474" spans="1:28" ht="47.25">
      <c r="A474" s="68" t="s">
        <v>149</v>
      </c>
      <c r="B474" s="37" t="s">
        <v>47</v>
      </c>
      <c r="C474" s="37" t="s">
        <v>36</v>
      </c>
      <c r="D474" s="37">
        <v>4409900</v>
      </c>
      <c r="E474" s="37" t="s">
        <v>150</v>
      </c>
      <c r="F474" s="37" t="s">
        <v>96</v>
      </c>
      <c r="G474" s="39">
        <f aca="true" t="shared" si="87" ref="G474:L474">G471</f>
        <v>1182</v>
      </c>
      <c r="H474" s="39">
        <f t="shared" si="87"/>
        <v>0</v>
      </c>
      <c r="I474" s="39">
        <f t="shared" si="87"/>
        <v>0</v>
      </c>
      <c r="J474" s="39">
        <f t="shared" si="87"/>
        <v>0</v>
      </c>
      <c r="K474" s="39">
        <f t="shared" si="87"/>
        <v>0</v>
      </c>
      <c r="L474" s="39">
        <f t="shared" si="87"/>
        <v>1182</v>
      </c>
      <c r="M474" s="63">
        <v>5481.1</v>
      </c>
      <c r="N474" s="63">
        <v>5481.1</v>
      </c>
      <c r="O474" s="63">
        <v>0</v>
      </c>
      <c r="P474" s="39">
        <f>P471</f>
        <v>190</v>
      </c>
      <c r="Q474" s="39">
        <f>Q471</f>
        <v>0</v>
      </c>
      <c r="R474" s="39" t="e">
        <f>R471</f>
        <v>#REF!</v>
      </c>
      <c r="S474" s="39">
        <v>3924</v>
      </c>
      <c r="T474" s="38">
        <f>3703+221+157</f>
        <v>4081</v>
      </c>
      <c r="U474" s="38">
        <v>3321</v>
      </c>
      <c r="V474" s="38">
        <v>694.4</v>
      </c>
      <c r="W474" s="40">
        <f>U474/T474</f>
        <v>0.8137711345258515</v>
      </c>
      <c r="X474" s="39">
        <f>X475+X476</f>
        <v>1103.8</v>
      </c>
      <c r="Y474" s="39">
        <f>Y475+Y476</f>
        <v>1050.9199999999998</v>
      </c>
      <c r="Z474" s="39">
        <f>Z475+Z476</f>
        <v>1029.6699999999998</v>
      </c>
      <c r="AA474" s="67">
        <f t="shared" si="84"/>
        <v>0.979779621664827</v>
      </c>
      <c r="AB474" s="320"/>
    </row>
    <row r="475" spans="1:28" ht="31.5">
      <c r="A475" s="68" t="s">
        <v>92</v>
      </c>
      <c r="B475" s="37" t="s">
        <v>47</v>
      </c>
      <c r="C475" s="37" t="s">
        <v>36</v>
      </c>
      <c r="D475" s="37">
        <v>4409900</v>
      </c>
      <c r="E475" s="37" t="s">
        <v>151</v>
      </c>
      <c r="F475" s="37" t="s">
        <v>97</v>
      </c>
      <c r="G475" s="39"/>
      <c r="H475" s="39"/>
      <c r="I475" s="39"/>
      <c r="J475" s="39"/>
      <c r="K475" s="39"/>
      <c r="L475" s="39"/>
      <c r="M475" s="63"/>
      <c r="N475" s="63"/>
      <c r="O475" s="63"/>
      <c r="P475" s="39"/>
      <c r="Q475" s="39"/>
      <c r="R475" s="39"/>
      <c r="S475" s="39"/>
      <c r="T475" s="38"/>
      <c r="U475" s="38"/>
      <c r="V475" s="38"/>
      <c r="W475" s="40"/>
      <c r="X475" s="39">
        <v>1100.6</v>
      </c>
      <c r="Y475" s="39">
        <v>1046.1</v>
      </c>
      <c r="Z475" s="39">
        <v>1024.87</v>
      </c>
      <c r="AA475" s="67">
        <f t="shared" si="84"/>
        <v>0.9797055730809674</v>
      </c>
      <c r="AB475" s="320"/>
    </row>
    <row r="476" spans="1:28" ht="63">
      <c r="A476" s="68" t="s">
        <v>124</v>
      </c>
      <c r="B476" s="37" t="s">
        <v>47</v>
      </c>
      <c r="C476" s="37" t="s">
        <v>36</v>
      </c>
      <c r="D476" s="37">
        <v>4409900</v>
      </c>
      <c r="E476" s="37" t="s">
        <v>152</v>
      </c>
      <c r="F476" s="37" t="s">
        <v>99</v>
      </c>
      <c r="G476" s="39"/>
      <c r="H476" s="39"/>
      <c r="I476" s="39"/>
      <c r="J476" s="39"/>
      <c r="K476" s="39"/>
      <c r="L476" s="39"/>
      <c r="M476" s="63"/>
      <c r="N476" s="63"/>
      <c r="O476" s="63"/>
      <c r="P476" s="39"/>
      <c r="Q476" s="39"/>
      <c r="R476" s="39"/>
      <c r="S476" s="39"/>
      <c r="T476" s="38"/>
      <c r="U476" s="38"/>
      <c r="V476" s="38"/>
      <c r="W476" s="40"/>
      <c r="X476" s="39">
        <v>3.2</v>
      </c>
      <c r="Y476" s="39">
        <v>4.82</v>
      </c>
      <c r="Z476" s="39">
        <v>4.8</v>
      </c>
      <c r="AA476" s="67">
        <f t="shared" si="84"/>
        <v>0.9958506224066389</v>
      </c>
      <c r="AB476" s="320"/>
    </row>
    <row r="477" spans="1:28" ht="47.25">
      <c r="A477" s="68" t="s">
        <v>100</v>
      </c>
      <c r="B477" s="37" t="s">
        <v>47</v>
      </c>
      <c r="C477" s="37" t="s">
        <v>36</v>
      </c>
      <c r="D477" s="37">
        <v>4409900</v>
      </c>
      <c r="E477" s="37" t="s">
        <v>101</v>
      </c>
      <c r="F477" s="37" t="s">
        <v>101</v>
      </c>
      <c r="G477" s="39"/>
      <c r="H477" s="39"/>
      <c r="I477" s="39"/>
      <c r="J477" s="39"/>
      <c r="K477" s="39"/>
      <c r="L477" s="39"/>
      <c r="M477" s="63"/>
      <c r="N477" s="63"/>
      <c r="O477" s="63"/>
      <c r="P477" s="39"/>
      <c r="Q477" s="39"/>
      <c r="R477" s="39"/>
      <c r="S477" s="39"/>
      <c r="T477" s="38"/>
      <c r="U477" s="38"/>
      <c r="V477" s="38"/>
      <c r="W477" s="40"/>
      <c r="X477" s="39">
        <f>X478</f>
        <v>267.2</v>
      </c>
      <c r="Y477" s="39">
        <f>Y478</f>
        <v>246.77</v>
      </c>
      <c r="Z477" s="39">
        <f>Z478</f>
        <v>232.81</v>
      </c>
      <c r="AA477" s="67">
        <f t="shared" si="84"/>
        <v>0.9434291040239899</v>
      </c>
      <c r="AB477" s="320"/>
    </row>
    <row r="478" spans="1:28" ht="47.25">
      <c r="A478" s="68" t="s">
        <v>102</v>
      </c>
      <c r="B478" s="37" t="s">
        <v>47</v>
      </c>
      <c r="C478" s="37" t="s">
        <v>36</v>
      </c>
      <c r="D478" s="37">
        <v>4409900</v>
      </c>
      <c r="E478" s="37" t="s">
        <v>103</v>
      </c>
      <c r="F478" s="37" t="s">
        <v>103</v>
      </c>
      <c r="G478" s="39"/>
      <c r="H478" s="39"/>
      <c r="I478" s="39"/>
      <c r="J478" s="39"/>
      <c r="K478" s="39"/>
      <c r="L478" s="39"/>
      <c r="M478" s="63"/>
      <c r="N478" s="63"/>
      <c r="O478" s="63"/>
      <c r="P478" s="39"/>
      <c r="Q478" s="39"/>
      <c r="R478" s="39"/>
      <c r="S478" s="39"/>
      <c r="T478" s="38"/>
      <c r="U478" s="38"/>
      <c r="V478" s="38"/>
      <c r="W478" s="40"/>
      <c r="X478" s="39">
        <f>X479+X480</f>
        <v>267.2</v>
      </c>
      <c r="Y478" s="39">
        <f>Y479+Y480</f>
        <v>246.77</v>
      </c>
      <c r="Z478" s="39">
        <f>Z479+Z480</f>
        <v>232.81</v>
      </c>
      <c r="AA478" s="67">
        <f t="shared" si="84"/>
        <v>0.9434291040239899</v>
      </c>
      <c r="AB478" s="320"/>
    </row>
    <row r="479" spans="1:28" ht="47.25">
      <c r="A479" s="68" t="s">
        <v>104</v>
      </c>
      <c r="B479" s="37" t="s">
        <v>47</v>
      </c>
      <c r="C479" s="37" t="s">
        <v>36</v>
      </c>
      <c r="D479" s="37">
        <v>4409900</v>
      </c>
      <c r="E479" s="37" t="s">
        <v>105</v>
      </c>
      <c r="F479" s="37" t="s">
        <v>105</v>
      </c>
      <c r="G479" s="39"/>
      <c r="H479" s="39"/>
      <c r="I479" s="39"/>
      <c r="J479" s="39"/>
      <c r="K479" s="39"/>
      <c r="L479" s="39"/>
      <c r="M479" s="63"/>
      <c r="N479" s="63"/>
      <c r="O479" s="63"/>
      <c r="P479" s="39"/>
      <c r="Q479" s="39"/>
      <c r="R479" s="39"/>
      <c r="S479" s="39"/>
      <c r="T479" s="38"/>
      <c r="U479" s="38"/>
      <c r="V479" s="38"/>
      <c r="W479" s="40"/>
      <c r="X479" s="39">
        <v>9.7</v>
      </c>
      <c r="Y479" s="39">
        <v>5.93</v>
      </c>
      <c r="Z479" s="39">
        <v>0.93</v>
      </c>
      <c r="AA479" s="67">
        <f t="shared" si="84"/>
        <v>0.15682967959527827</v>
      </c>
      <c r="AB479" s="320"/>
    </row>
    <row r="480" spans="1:28" ht="47.25">
      <c r="A480" s="68" t="s">
        <v>106</v>
      </c>
      <c r="B480" s="37" t="s">
        <v>47</v>
      </c>
      <c r="C480" s="37" t="s">
        <v>36</v>
      </c>
      <c r="D480" s="37">
        <v>4409900</v>
      </c>
      <c r="E480" s="37" t="s">
        <v>107</v>
      </c>
      <c r="F480" s="37" t="s">
        <v>107</v>
      </c>
      <c r="G480" s="39"/>
      <c r="H480" s="39"/>
      <c r="I480" s="39"/>
      <c r="J480" s="39"/>
      <c r="K480" s="39"/>
      <c r="L480" s="39"/>
      <c r="M480" s="63"/>
      <c r="N480" s="63"/>
      <c r="O480" s="63"/>
      <c r="P480" s="39"/>
      <c r="Q480" s="39"/>
      <c r="R480" s="39"/>
      <c r="S480" s="39"/>
      <c r="T480" s="38"/>
      <c r="U480" s="38"/>
      <c r="V480" s="38"/>
      <c r="W480" s="40"/>
      <c r="X480" s="39">
        <v>257.5</v>
      </c>
      <c r="Y480" s="39">
        <v>240.84</v>
      </c>
      <c r="Z480" s="39">
        <v>231.88</v>
      </c>
      <c r="AA480" s="67">
        <f t="shared" si="84"/>
        <v>0.9627968775950838</v>
      </c>
      <c r="AB480" s="320"/>
    </row>
    <row r="481" spans="1:28" ht="15.75">
      <c r="A481" s="68" t="s">
        <v>108</v>
      </c>
      <c r="B481" s="37" t="s">
        <v>47</v>
      </c>
      <c r="C481" s="37" t="s">
        <v>36</v>
      </c>
      <c r="D481" s="37">
        <v>4409900</v>
      </c>
      <c r="E481" s="37" t="s">
        <v>109</v>
      </c>
      <c r="F481" s="37" t="s">
        <v>109</v>
      </c>
      <c r="G481" s="39"/>
      <c r="H481" s="39"/>
      <c r="I481" s="39"/>
      <c r="J481" s="39"/>
      <c r="K481" s="39"/>
      <c r="L481" s="39"/>
      <c r="M481" s="63"/>
      <c r="N481" s="63"/>
      <c r="O481" s="63"/>
      <c r="P481" s="39"/>
      <c r="Q481" s="39"/>
      <c r="R481" s="39"/>
      <c r="S481" s="39"/>
      <c r="T481" s="38"/>
      <c r="U481" s="38"/>
      <c r="V481" s="38"/>
      <c r="W481" s="40"/>
      <c r="X481" s="39">
        <f aca="true" t="shared" si="88" ref="X481:Z482">X482</f>
        <v>1</v>
      </c>
      <c r="Y481" s="39">
        <f t="shared" si="88"/>
        <v>0</v>
      </c>
      <c r="Z481" s="39">
        <f t="shared" si="88"/>
        <v>0</v>
      </c>
      <c r="AA481" s="67">
        <v>0</v>
      </c>
      <c r="AB481" s="320"/>
    </row>
    <row r="482" spans="1:28" ht="31.5">
      <c r="A482" s="68" t="s">
        <v>110</v>
      </c>
      <c r="B482" s="37" t="s">
        <v>47</v>
      </c>
      <c r="C482" s="37" t="s">
        <v>36</v>
      </c>
      <c r="D482" s="37">
        <v>4409900</v>
      </c>
      <c r="E482" s="37" t="s">
        <v>111</v>
      </c>
      <c r="F482" s="37" t="s">
        <v>111</v>
      </c>
      <c r="G482" s="39"/>
      <c r="H482" s="39"/>
      <c r="I482" s="39"/>
      <c r="J482" s="39"/>
      <c r="K482" s="39"/>
      <c r="L482" s="39"/>
      <c r="M482" s="63"/>
      <c r="N482" s="63"/>
      <c r="O482" s="63"/>
      <c r="P482" s="39"/>
      <c r="Q482" s="39"/>
      <c r="R482" s="39"/>
      <c r="S482" s="39"/>
      <c r="T482" s="38"/>
      <c r="U482" s="38"/>
      <c r="V482" s="38"/>
      <c r="W482" s="40"/>
      <c r="X482" s="39">
        <f t="shared" si="88"/>
        <v>1</v>
      </c>
      <c r="Y482" s="39">
        <f t="shared" si="88"/>
        <v>0</v>
      </c>
      <c r="Z482" s="39">
        <f t="shared" si="88"/>
        <v>0</v>
      </c>
      <c r="AA482" s="67">
        <v>0</v>
      </c>
      <c r="AB482" s="320"/>
    </row>
    <row r="483" spans="1:28" ht="31.5">
      <c r="A483" s="68" t="s">
        <v>112</v>
      </c>
      <c r="B483" s="37" t="s">
        <v>47</v>
      </c>
      <c r="C483" s="37" t="s">
        <v>36</v>
      </c>
      <c r="D483" s="37">
        <v>4409900</v>
      </c>
      <c r="E483" s="37" t="s">
        <v>113</v>
      </c>
      <c r="F483" s="37" t="s">
        <v>113</v>
      </c>
      <c r="G483" s="39"/>
      <c r="H483" s="39"/>
      <c r="I483" s="39"/>
      <c r="J483" s="39"/>
      <c r="K483" s="39"/>
      <c r="L483" s="39"/>
      <c r="M483" s="63"/>
      <c r="N483" s="63"/>
      <c r="O483" s="63"/>
      <c r="P483" s="39"/>
      <c r="Q483" s="39"/>
      <c r="R483" s="39"/>
      <c r="S483" s="39"/>
      <c r="T483" s="38"/>
      <c r="U483" s="38"/>
      <c r="V483" s="38"/>
      <c r="W483" s="40"/>
      <c r="X483" s="39">
        <v>1</v>
      </c>
      <c r="Y483" s="39">
        <v>0</v>
      </c>
      <c r="Z483" s="39">
        <v>0</v>
      </c>
      <c r="AA483" s="67">
        <v>0</v>
      </c>
      <c r="AB483" s="320"/>
    </row>
    <row r="484" spans="1:28" ht="31.5">
      <c r="A484" s="363" t="s">
        <v>2</v>
      </c>
      <c r="B484" s="322" t="s">
        <v>47</v>
      </c>
      <c r="C484" s="322" t="s">
        <v>41</v>
      </c>
      <c r="D484" s="322" t="s">
        <v>40</v>
      </c>
      <c r="E484" s="322" t="s">
        <v>38</v>
      </c>
      <c r="F484" s="62"/>
      <c r="G484" s="62"/>
      <c r="H484" s="62"/>
      <c r="I484" s="62"/>
      <c r="J484" s="62"/>
      <c r="K484" s="62"/>
      <c r="L484" s="63"/>
      <c r="M484" s="63"/>
      <c r="N484" s="63"/>
      <c r="O484" s="62"/>
      <c r="P484" s="62"/>
      <c r="Q484" s="62"/>
      <c r="R484" s="62" t="e">
        <f>#REF!</f>
        <v>#REF!</v>
      </c>
      <c r="S484" s="62" t="e">
        <f>#REF!</f>
        <v>#REF!</v>
      </c>
      <c r="T484" s="62" t="e">
        <f>#REF!</f>
        <v>#REF!</v>
      </c>
      <c r="U484" s="62" t="e">
        <f>#REF!</f>
        <v>#REF!</v>
      </c>
      <c r="V484" s="62" t="e">
        <f>#REF!</f>
        <v>#REF!</v>
      </c>
      <c r="W484" s="62" t="e">
        <f>#REF!</f>
        <v>#REF!</v>
      </c>
      <c r="X484" s="62">
        <f>X485+X487</f>
        <v>267.5</v>
      </c>
      <c r="Y484" s="62">
        <f>Y485+Y487</f>
        <v>276.8</v>
      </c>
      <c r="Z484" s="62">
        <f>Z485+Z487</f>
        <v>276.8</v>
      </c>
      <c r="AA484" s="325">
        <f>Z484/Y484</f>
        <v>1</v>
      </c>
      <c r="AB484" s="320"/>
    </row>
    <row r="485" spans="1:40" ht="110.25">
      <c r="A485" s="357" t="s">
        <v>236</v>
      </c>
      <c r="B485" s="37" t="s">
        <v>47</v>
      </c>
      <c r="C485" s="37" t="s">
        <v>41</v>
      </c>
      <c r="D485" s="37" t="s">
        <v>237</v>
      </c>
      <c r="E485" s="37" t="s">
        <v>38</v>
      </c>
      <c r="F485" s="38"/>
      <c r="G485" s="38"/>
      <c r="H485" s="38"/>
      <c r="I485" s="38"/>
      <c r="J485" s="38"/>
      <c r="K485" s="38"/>
      <c r="L485" s="39"/>
      <c r="M485" s="39"/>
      <c r="N485" s="39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>
        <v>20</v>
      </c>
      <c r="Z485" s="38">
        <v>20</v>
      </c>
      <c r="AA485" s="67">
        <f>Z485/Y485</f>
        <v>1</v>
      </c>
      <c r="AB485" s="320"/>
      <c r="AC485" s="17"/>
      <c r="AD485" s="22"/>
      <c r="AE485" s="355"/>
      <c r="AF485" s="9"/>
      <c r="AG485" s="9"/>
      <c r="AH485" s="9"/>
      <c r="AI485" s="9"/>
      <c r="AJ485" s="9"/>
      <c r="AK485" s="9"/>
      <c r="AL485" s="9"/>
      <c r="AM485" s="9"/>
      <c r="AN485" s="9"/>
    </row>
    <row r="486" spans="1:40" ht="15.75">
      <c r="A486" s="36" t="s">
        <v>206</v>
      </c>
      <c r="B486" s="37" t="s">
        <v>47</v>
      </c>
      <c r="C486" s="37" t="s">
        <v>41</v>
      </c>
      <c r="D486" s="37" t="s">
        <v>237</v>
      </c>
      <c r="E486" s="37" t="s">
        <v>207</v>
      </c>
      <c r="F486" s="38"/>
      <c r="G486" s="38"/>
      <c r="H486" s="38"/>
      <c r="I486" s="38"/>
      <c r="J486" s="38"/>
      <c r="K486" s="38"/>
      <c r="L486" s="39"/>
      <c r="M486" s="39"/>
      <c r="N486" s="39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>
        <v>20</v>
      </c>
      <c r="Z486" s="38">
        <v>20</v>
      </c>
      <c r="AA486" s="67">
        <f>Z486/Y486</f>
        <v>1</v>
      </c>
      <c r="AB486" s="320"/>
      <c r="AC486" s="17"/>
      <c r="AD486" s="22"/>
      <c r="AE486" s="355"/>
      <c r="AF486" s="9"/>
      <c r="AG486" s="9"/>
      <c r="AH486" s="9"/>
      <c r="AI486" s="9"/>
      <c r="AJ486" s="9"/>
      <c r="AK486" s="9"/>
      <c r="AL486" s="9"/>
      <c r="AM486" s="9"/>
      <c r="AN486" s="9"/>
    </row>
    <row r="487" spans="1:28" ht="15.75">
      <c r="A487" s="97" t="s">
        <v>172</v>
      </c>
      <c r="B487" s="37" t="s">
        <v>47</v>
      </c>
      <c r="C487" s="37" t="s">
        <v>41</v>
      </c>
      <c r="D487" s="37" t="s">
        <v>173</v>
      </c>
      <c r="E487" s="37" t="s">
        <v>38</v>
      </c>
      <c r="F487" s="38"/>
      <c r="G487" s="38"/>
      <c r="H487" s="38"/>
      <c r="I487" s="38"/>
      <c r="J487" s="38"/>
      <c r="K487" s="38"/>
      <c r="L487" s="63"/>
      <c r="M487" s="63"/>
      <c r="N487" s="63"/>
      <c r="O487" s="38"/>
      <c r="P487" s="38"/>
      <c r="Q487" s="38"/>
      <c r="R487" s="38"/>
      <c r="S487" s="38"/>
      <c r="T487" s="38"/>
      <c r="U487" s="38"/>
      <c r="V487" s="40"/>
      <c r="W487" s="64"/>
      <c r="X487" s="38">
        <f>X492+X488</f>
        <v>267.5</v>
      </c>
      <c r="Y487" s="38">
        <f>Y492+Y488</f>
        <v>256.8</v>
      </c>
      <c r="Z487" s="38">
        <f>Z492+Z488</f>
        <v>256.8</v>
      </c>
      <c r="AA487" s="67">
        <f>Z487/Y487</f>
        <v>1</v>
      </c>
      <c r="AB487" s="320"/>
    </row>
    <row r="488" spans="1:28" ht="78.75">
      <c r="A488" s="71" t="s">
        <v>178</v>
      </c>
      <c r="B488" s="37" t="s">
        <v>47</v>
      </c>
      <c r="C488" s="37" t="s">
        <v>41</v>
      </c>
      <c r="D488" s="37" t="s">
        <v>179</v>
      </c>
      <c r="E488" s="37" t="s">
        <v>38</v>
      </c>
      <c r="F488" s="62"/>
      <c r="G488" s="62"/>
      <c r="H488" s="62"/>
      <c r="I488" s="62"/>
      <c r="J488" s="62"/>
      <c r="K488" s="62"/>
      <c r="L488" s="63"/>
      <c r="M488" s="63"/>
      <c r="N488" s="63"/>
      <c r="O488" s="62"/>
      <c r="P488" s="62"/>
      <c r="Q488" s="62"/>
      <c r="R488" s="62"/>
      <c r="S488" s="62"/>
      <c r="T488" s="62"/>
      <c r="U488" s="62"/>
      <c r="V488" s="64"/>
      <c r="W488" s="64"/>
      <c r="X488" s="38">
        <f aca="true" t="shared" si="89" ref="X488:Z490">X489</f>
        <v>20</v>
      </c>
      <c r="Y488" s="65">
        <f t="shared" si="89"/>
        <v>0</v>
      </c>
      <c r="Z488" s="65">
        <f t="shared" si="89"/>
        <v>0</v>
      </c>
      <c r="AA488" s="67">
        <v>0</v>
      </c>
      <c r="AB488" s="320"/>
    </row>
    <row r="489" spans="1:28" ht="48" thickBot="1">
      <c r="A489" s="364" t="s">
        <v>100</v>
      </c>
      <c r="B489" s="37" t="s">
        <v>47</v>
      </c>
      <c r="C489" s="37" t="s">
        <v>41</v>
      </c>
      <c r="D489" s="37" t="s">
        <v>179</v>
      </c>
      <c r="E489" s="37" t="s">
        <v>101</v>
      </c>
      <c r="F489" s="37" t="s">
        <v>101</v>
      </c>
      <c r="G489" s="39"/>
      <c r="H489" s="39"/>
      <c r="I489" s="39"/>
      <c r="J489" s="39"/>
      <c r="K489" s="39"/>
      <c r="L489" s="39"/>
      <c r="M489" s="63"/>
      <c r="N489" s="63"/>
      <c r="O489" s="63"/>
      <c r="P489" s="39"/>
      <c r="Q489" s="39"/>
      <c r="R489" s="39"/>
      <c r="S489" s="39"/>
      <c r="T489" s="38"/>
      <c r="U489" s="38"/>
      <c r="V489" s="38"/>
      <c r="W489" s="40"/>
      <c r="X489" s="39">
        <f t="shared" si="89"/>
        <v>20</v>
      </c>
      <c r="Y489" s="39">
        <f t="shared" si="89"/>
        <v>0</v>
      </c>
      <c r="Z489" s="39">
        <f t="shared" si="89"/>
        <v>0</v>
      </c>
      <c r="AA489" s="67">
        <v>0</v>
      </c>
      <c r="AB489" s="320"/>
    </row>
    <row r="490" spans="1:28" ht="48" thickBot="1">
      <c r="A490" s="364" t="s">
        <v>102</v>
      </c>
      <c r="B490" s="37" t="s">
        <v>47</v>
      </c>
      <c r="C490" s="37" t="s">
        <v>41</v>
      </c>
      <c r="D490" s="37" t="s">
        <v>179</v>
      </c>
      <c r="E490" s="37" t="s">
        <v>103</v>
      </c>
      <c r="F490" s="37" t="s">
        <v>103</v>
      </c>
      <c r="G490" s="39"/>
      <c r="H490" s="39"/>
      <c r="I490" s="39"/>
      <c r="J490" s="39"/>
      <c r="K490" s="39"/>
      <c r="L490" s="39"/>
      <c r="M490" s="63"/>
      <c r="N490" s="63"/>
      <c r="O490" s="63"/>
      <c r="P490" s="39"/>
      <c r="Q490" s="39"/>
      <c r="R490" s="39"/>
      <c r="S490" s="39"/>
      <c r="T490" s="38"/>
      <c r="U490" s="38"/>
      <c r="V490" s="38"/>
      <c r="W490" s="40"/>
      <c r="X490" s="39">
        <f t="shared" si="89"/>
        <v>20</v>
      </c>
      <c r="Y490" s="39">
        <f t="shared" si="89"/>
        <v>0</v>
      </c>
      <c r="Z490" s="39">
        <f t="shared" si="89"/>
        <v>0</v>
      </c>
      <c r="AA490" s="67">
        <v>0</v>
      </c>
      <c r="AB490" s="320"/>
    </row>
    <row r="491" spans="1:28" ht="47.25">
      <c r="A491" s="365" t="s">
        <v>106</v>
      </c>
      <c r="B491" s="37" t="s">
        <v>47</v>
      </c>
      <c r="C491" s="37" t="s">
        <v>41</v>
      </c>
      <c r="D491" s="366" t="s">
        <v>179</v>
      </c>
      <c r="E491" s="366" t="s">
        <v>107</v>
      </c>
      <c r="F491" s="366" t="s">
        <v>107</v>
      </c>
      <c r="G491" s="89"/>
      <c r="H491" s="89"/>
      <c r="I491" s="89"/>
      <c r="J491" s="89"/>
      <c r="K491" s="89"/>
      <c r="L491" s="89"/>
      <c r="M491" s="367"/>
      <c r="N491" s="367"/>
      <c r="O491" s="367"/>
      <c r="P491" s="89"/>
      <c r="Q491" s="89"/>
      <c r="R491" s="89"/>
      <c r="S491" s="89"/>
      <c r="T491" s="88"/>
      <c r="U491" s="88"/>
      <c r="V491" s="88"/>
      <c r="W491" s="368"/>
      <c r="X491" s="89">
        <v>20</v>
      </c>
      <c r="Y491" s="89">
        <v>0</v>
      </c>
      <c r="Z491" s="89">
        <v>0</v>
      </c>
      <c r="AA491" s="67">
        <v>0</v>
      </c>
      <c r="AB491" s="320"/>
    </row>
    <row r="492" spans="1:28" ht="63">
      <c r="A492" s="97" t="s">
        <v>238</v>
      </c>
      <c r="B492" s="37" t="s">
        <v>47</v>
      </c>
      <c r="C492" s="37" t="s">
        <v>41</v>
      </c>
      <c r="D492" s="37" t="s">
        <v>239</v>
      </c>
      <c r="E492" s="37" t="s">
        <v>38</v>
      </c>
      <c r="F492" s="38"/>
      <c r="G492" s="38"/>
      <c r="H492" s="38"/>
      <c r="I492" s="38"/>
      <c r="J492" s="38"/>
      <c r="K492" s="38"/>
      <c r="L492" s="63"/>
      <c r="M492" s="63"/>
      <c r="N492" s="63"/>
      <c r="O492" s="38"/>
      <c r="P492" s="38"/>
      <c r="Q492" s="38"/>
      <c r="R492" s="38"/>
      <c r="S492" s="38"/>
      <c r="T492" s="38"/>
      <c r="U492" s="38"/>
      <c r="V492" s="40"/>
      <c r="W492" s="64"/>
      <c r="X492" s="38">
        <f>X493+X496</f>
        <v>247.5</v>
      </c>
      <c r="Y492" s="38">
        <f>Y493+Y496</f>
        <v>256.8</v>
      </c>
      <c r="Z492" s="38">
        <f>Z493+Z496</f>
        <v>256.8</v>
      </c>
      <c r="AA492" s="67">
        <f aca="true" t="shared" si="90" ref="AA492:AA518">Z492/Y492</f>
        <v>1</v>
      </c>
      <c r="AB492" s="320"/>
    </row>
    <row r="493" spans="1:28" ht="47.25">
      <c r="A493" s="68" t="s">
        <v>100</v>
      </c>
      <c r="B493" s="37" t="s">
        <v>47</v>
      </c>
      <c r="C493" s="37" t="s">
        <v>41</v>
      </c>
      <c r="D493" s="37" t="s">
        <v>239</v>
      </c>
      <c r="E493" s="37" t="s">
        <v>101</v>
      </c>
      <c r="F493" s="37" t="s">
        <v>101</v>
      </c>
      <c r="G493" s="39"/>
      <c r="H493" s="39"/>
      <c r="I493" s="39"/>
      <c r="J493" s="39"/>
      <c r="K493" s="39"/>
      <c r="L493" s="39"/>
      <c r="M493" s="63"/>
      <c r="N493" s="63"/>
      <c r="O493" s="63"/>
      <c r="P493" s="39"/>
      <c r="Q493" s="39"/>
      <c r="R493" s="39"/>
      <c r="S493" s="39"/>
      <c r="T493" s="38"/>
      <c r="U493" s="38"/>
      <c r="V493" s="38"/>
      <c r="W493" s="40"/>
      <c r="X493" s="39">
        <f aca="true" t="shared" si="91" ref="X493:Z494">X494</f>
        <v>247.5</v>
      </c>
      <c r="Y493" s="39">
        <f t="shared" si="91"/>
        <v>194.8</v>
      </c>
      <c r="Z493" s="39">
        <f t="shared" si="91"/>
        <v>194.8</v>
      </c>
      <c r="AA493" s="67">
        <f t="shared" si="90"/>
        <v>1</v>
      </c>
      <c r="AB493" s="320"/>
    </row>
    <row r="494" spans="1:28" ht="47.25">
      <c r="A494" s="68" t="s">
        <v>102</v>
      </c>
      <c r="B494" s="37" t="s">
        <v>47</v>
      </c>
      <c r="C494" s="37" t="s">
        <v>41</v>
      </c>
      <c r="D494" s="37" t="s">
        <v>239</v>
      </c>
      <c r="E494" s="37" t="s">
        <v>103</v>
      </c>
      <c r="F494" s="37" t="s">
        <v>103</v>
      </c>
      <c r="G494" s="39"/>
      <c r="H494" s="39"/>
      <c r="I494" s="39"/>
      <c r="J494" s="39"/>
      <c r="K494" s="39"/>
      <c r="L494" s="39"/>
      <c r="M494" s="63"/>
      <c r="N494" s="63"/>
      <c r="O494" s="63"/>
      <c r="P494" s="39"/>
      <c r="Q494" s="39"/>
      <c r="R494" s="39"/>
      <c r="S494" s="39"/>
      <c r="T494" s="38"/>
      <c r="U494" s="38"/>
      <c r="V494" s="38"/>
      <c r="W494" s="40"/>
      <c r="X494" s="39">
        <f t="shared" si="91"/>
        <v>247.5</v>
      </c>
      <c r="Y494" s="39">
        <f t="shared" si="91"/>
        <v>194.8</v>
      </c>
      <c r="Z494" s="39">
        <f t="shared" si="91"/>
        <v>194.8</v>
      </c>
      <c r="AA494" s="67">
        <f t="shared" si="90"/>
        <v>1</v>
      </c>
      <c r="AB494" s="320"/>
    </row>
    <row r="495" spans="1:28" ht="47.25">
      <c r="A495" s="68" t="s">
        <v>106</v>
      </c>
      <c r="B495" s="37" t="s">
        <v>47</v>
      </c>
      <c r="C495" s="37" t="s">
        <v>41</v>
      </c>
      <c r="D495" s="37" t="s">
        <v>239</v>
      </c>
      <c r="E495" s="37" t="s">
        <v>107</v>
      </c>
      <c r="F495" s="37" t="s">
        <v>107</v>
      </c>
      <c r="G495" s="39"/>
      <c r="H495" s="39"/>
      <c r="I495" s="39"/>
      <c r="J495" s="39"/>
      <c r="K495" s="39"/>
      <c r="L495" s="39"/>
      <c r="M495" s="63"/>
      <c r="N495" s="63"/>
      <c r="O495" s="63"/>
      <c r="P495" s="39"/>
      <c r="Q495" s="39"/>
      <c r="R495" s="39"/>
      <c r="S495" s="39"/>
      <c r="T495" s="38"/>
      <c r="U495" s="38"/>
      <c r="V495" s="38"/>
      <c r="W495" s="40"/>
      <c r="X495" s="39">
        <v>247.5</v>
      </c>
      <c r="Y495" s="39">
        <v>194.8</v>
      </c>
      <c r="Z495" s="39">
        <v>194.8</v>
      </c>
      <c r="AA495" s="67">
        <f t="shared" si="90"/>
        <v>1</v>
      </c>
      <c r="AB495" s="320"/>
    </row>
    <row r="496" spans="1:28" ht="15.75">
      <c r="A496" s="36" t="s">
        <v>206</v>
      </c>
      <c r="B496" s="37" t="s">
        <v>47</v>
      </c>
      <c r="C496" s="37" t="s">
        <v>41</v>
      </c>
      <c r="D496" s="37" t="s">
        <v>239</v>
      </c>
      <c r="E496" s="37" t="s">
        <v>207</v>
      </c>
      <c r="F496" s="37"/>
      <c r="G496" s="39"/>
      <c r="H496" s="39"/>
      <c r="I496" s="39"/>
      <c r="J496" s="39"/>
      <c r="K496" s="39"/>
      <c r="L496" s="39"/>
      <c r="M496" s="63"/>
      <c r="N496" s="63"/>
      <c r="O496" s="63"/>
      <c r="P496" s="39"/>
      <c r="Q496" s="39"/>
      <c r="R496" s="39"/>
      <c r="S496" s="39"/>
      <c r="T496" s="38"/>
      <c r="U496" s="38"/>
      <c r="V496" s="38"/>
      <c r="W496" s="40"/>
      <c r="X496" s="39"/>
      <c r="Y496" s="39">
        <v>62</v>
      </c>
      <c r="Z496" s="39">
        <v>62</v>
      </c>
      <c r="AA496" s="67">
        <f t="shared" si="90"/>
        <v>1</v>
      </c>
      <c r="AB496" s="320"/>
    </row>
    <row r="497" spans="1:28" ht="15.75">
      <c r="A497" s="41" t="s">
        <v>70</v>
      </c>
      <c r="B497" s="42" t="s">
        <v>46</v>
      </c>
      <c r="C497" s="42" t="s">
        <v>43</v>
      </c>
      <c r="D497" s="42" t="s">
        <v>40</v>
      </c>
      <c r="E497" s="42" t="s">
        <v>38</v>
      </c>
      <c r="F497" s="42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4"/>
      <c r="U497" s="44"/>
      <c r="V497" s="44"/>
      <c r="W497" s="45"/>
      <c r="X497" s="369">
        <f aca="true" t="shared" si="92" ref="X497:Z501">X498</f>
        <v>0</v>
      </c>
      <c r="Y497" s="43">
        <f t="shared" si="92"/>
        <v>200</v>
      </c>
      <c r="Z497" s="43">
        <f t="shared" si="92"/>
        <v>0</v>
      </c>
      <c r="AA497" s="80">
        <f t="shared" si="90"/>
        <v>0</v>
      </c>
      <c r="AB497" s="320"/>
    </row>
    <row r="498" spans="1:28" ht="31.5">
      <c r="A498" s="36" t="s">
        <v>71</v>
      </c>
      <c r="B498" s="37" t="s">
        <v>46</v>
      </c>
      <c r="C498" s="37" t="s">
        <v>46</v>
      </c>
      <c r="D498" s="37" t="s">
        <v>40</v>
      </c>
      <c r="E498" s="37" t="s">
        <v>38</v>
      </c>
      <c r="F498" s="37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8"/>
      <c r="U498" s="38"/>
      <c r="V498" s="38"/>
      <c r="W498" s="40"/>
      <c r="X498" s="39">
        <f t="shared" si="92"/>
        <v>0</v>
      </c>
      <c r="Y498" s="39">
        <f t="shared" si="92"/>
        <v>200</v>
      </c>
      <c r="Z498" s="39">
        <f t="shared" si="92"/>
        <v>0</v>
      </c>
      <c r="AA498" s="67">
        <f t="shared" si="90"/>
        <v>0</v>
      </c>
      <c r="AB498" s="320"/>
    </row>
    <row r="499" spans="1:28" ht="94.5">
      <c r="A499" s="36" t="s">
        <v>216</v>
      </c>
      <c r="B499" s="37" t="s">
        <v>46</v>
      </c>
      <c r="C499" s="37" t="s">
        <v>46</v>
      </c>
      <c r="D499" s="37" t="s">
        <v>217</v>
      </c>
      <c r="E499" s="37" t="s">
        <v>38</v>
      </c>
      <c r="F499" s="37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8"/>
      <c r="U499" s="38"/>
      <c r="V499" s="38"/>
      <c r="W499" s="40"/>
      <c r="X499" s="39">
        <f t="shared" si="92"/>
        <v>0</v>
      </c>
      <c r="Y499" s="39">
        <f t="shared" si="92"/>
        <v>200</v>
      </c>
      <c r="Z499" s="39">
        <f t="shared" si="92"/>
        <v>0</v>
      </c>
      <c r="AA499" s="67">
        <f t="shared" si="90"/>
        <v>0</v>
      </c>
      <c r="AB499" s="320"/>
    </row>
    <row r="500" spans="1:28" ht="47.25">
      <c r="A500" s="332" t="s">
        <v>100</v>
      </c>
      <c r="B500" s="37" t="s">
        <v>46</v>
      </c>
      <c r="C500" s="37" t="s">
        <v>46</v>
      </c>
      <c r="D500" s="37" t="s">
        <v>217</v>
      </c>
      <c r="E500" s="37" t="s">
        <v>101</v>
      </c>
      <c r="F500" s="37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8"/>
      <c r="U500" s="38"/>
      <c r="V500" s="38"/>
      <c r="W500" s="40"/>
      <c r="X500" s="39">
        <f t="shared" si="92"/>
        <v>0</v>
      </c>
      <c r="Y500" s="39">
        <f t="shared" si="92"/>
        <v>200</v>
      </c>
      <c r="Z500" s="39">
        <f t="shared" si="92"/>
        <v>0</v>
      </c>
      <c r="AA500" s="67">
        <f t="shared" si="90"/>
        <v>0</v>
      </c>
      <c r="AB500" s="320"/>
    </row>
    <row r="501" spans="1:28" ht="47.25">
      <c r="A501" s="332" t="s">
        <v>102</v>
      </c>
      <c r="B501" s="37" t="s">
        <v>46</v>
      </c>
      <c r="C501" s="37" t="s">
        <v>46</v>
      </c>
      <c r="D501" s="37" t="s">
        <v>217</v>
      </c>
      <c r="E501" s="37" t="s">
        <v>103</v>
      </c>
      <c r="F501" s="37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8"/>
      <c r="U501" s="38"/>
      <c r="V501" s="38"/>
      <c r="W501" s="40"/>
      <c r="X501" s="39">
        <f t="shared" si="92"/>
        <v>0</v>
      </c>
      <c r="Y501" s="39">
        <f t="shared" si="92"/>
        <v>200</v>
      </c>
      <c r="Z501" s="39">
        <f t="shared" si="92"/>
        <v>0</v>
      </c>
      <c r="AA501" s="67">
        <f t="shared" si="90"/>
        <v>0</v>
      </c>
      <c r="AB501" s="320"/>
    </row>
    <row r="502" spans="1:28" ht="47.25">
      <c r="A502" s="332" t="s">
        <v>106</v>
      </c>
      <c r="B502" s="37" t="s">
        <v>46</v>
      </c>
      <c r="C502" s="37" t="s">
        <v>46</v>
      </c>
      <c r="D502" s="37" t="s">
        <v>217</v>
      </c>
      <c r="E502" s="37" t="s">
        <v>107</v>
      </c>
      <c r="F502" s="37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8"/>
      <c r="U502" s="38"/>
      <c r="V502" s="38"/>
      <c r="W502" s="40"/>
      <c r="X502" s="39"/>
      <c r="Y502" s="39">
        <v>200</v>
      </c>
      <c r="Z502" s="39">
        <v>0</v>
      </c>
      <c r="AA502" s="67">
        <f t="shared" si="90"/>
        <v>0</v>
      </c>
      <c r="AB502" s="320"/>
    </row>
    <row r="503" spans="1:28" s="102" customFormat="1" ht="15.75">
      <c r="A503" s="82" t="s">
        <v>33</v>
      </c>
      <c r="B503" s="74">
        <v>10</v>
      </c>
      <c r="C503" s="74" t="s">
        <v>43</v>
      </c>
      <c r="D503" s="74" t="s">
        <v>40</v>
      </c>
      <c r="E503" s="74" t="s">
        <v>38</v>
      </c>
      <c r="F503" s="76" t="e">
        <f>F504+#REF!+#REF!</f>
        <v>#REF!</v>
      </c>
      <c r="G503" s="76" t="e">
        <f>G504+#REF!+#REF!</f>
        <v>#REF!</v>
      </c>
      <c r="H503" s="76" t="e">
        <f>H504+#REF!+#REF!</f>
        <v>#REF!</v>
      </c>
      <c r="I503" s="76" t="e">
        <f>I504+#REF!+#REF!</f>
        <v>#REF!</v>
      </c>
      <c r="J503" s="76" t="e">
        <f>J504+#REF!+#REF!</f>
        <v>#REF!</v>
      </c>
      <c r="K503" s="76" t="e">
        <f>K504+#REF!+#REF!</f>
        <v>#REF!</v>
      </c>
      <c r="L503" s="76">
        <v>2422.5</v>
      </c>
      <c r="M503" s="76">
        <v>1144</v>
      </c>
      <c r="N503" s="76">
        <v>1278.5</v>
      </c>
      <c r="O503" s="76" t="e">
        <f>O504+#REF!+#REF!</f>
        <v>#REF!</v>
      </c>
      <c r="P503" s="76" t="e">
        <f>P504+#REF!+#REF!</f>
        <v>#REF!</v>
      </c>
      <c r="Q503" s="76" t="e">
        <f>Q504+#REF!+#REF!</f>
        <v>#REF!</v>
      </c>
      <c r="R503" s="76" t="e">
        <f aca="true" t="shared" si="93" ref="R503:Z503">R504+R508</f>
        <v>#REF!</v>
      </c>
      <c r="S503" s="76" t="e">
        <f t="shared" si="93"/>
        <v>#REF!</v>
      </c>
      <c r="T503" s="76" t="e">
        <f t="shared" si="93"/>
        <v>#REF!</v>
      </c>
      <c r="U503" s="76" t="e">
        <f t="shared" si="93"/>
        <v>#REF!</v>
      </c>
      <c r="V503" s="76" t="e">
        <f t="shared" si="93"/>
        <v>#REF!</v>
      </c>
      <c r="W503" s="76" t="e">
        <f t="shared" si="93"/>
        <v>#REF!</v>
      </c>
      <c r="X503" s="338">
        <f t="shared" si="93"/>
        <v>2840</v>
      </c>
      <c r="Y503" s="76">
        <f t="shared" si="93"/>
        <v>3002.54</v>
      </c>
      <c r="Z503" s="76">
        <f t="shared" si="93"/>
        <v>2987.12</v>
      </c>
      <c r="AA503" s="78">
        <f t="shared" si="90"/>
        <v>0.9948643481852032</v>
      </c>
      <c r="AB503" s="320"/>
    </row>
    <row r="504" spans="1:28" ht="15.75">
      <c r="A504" s="371" t="s">
        <v>34</v>
      </c>
      <c r="B504" s="322">
        <v>10</v>
      </c>
      <c r="C504" s="322" t="s">
        <v>36</v>
      </c>
      <c r="D504" s="322" t="s">
        <v>40</v>
      </c>
      <c r="E504" s="322" t="s">
        <v>38</v>
      </c>
      <c r="F504" s="62">
        <v>1000</v>
      </c>
      <c r="G504" s="62">
        <v>1000</v>
      </c>
      <c r="H504" s="62"/>
      <c r="I504" s="62"/>
      <c r="J504" s="62"/>
      <c r="K504" s="62"/>
      <c r="L504" s="63">
        <v>1000</v>
      </c>
      <c r="M504" s="63">
        <v>1000</v>
      </c>
      <c r="N504" s="63">
        <v>0</v>
      </c>
      <c r="O504" s="62">
        <v>600</v>
      </c>
      <c r="P504" s="62">
        <v>600</v>
      </c>
      <c r="Q504" s="62"/>
      <c r="R504" s="62" t="e">
        <f>#REF!</f>
        <v>#REF!</v>
      </c>
      <c r="S504" s="62" t="e">
        <f>#REF!</f>
        <v>#REF!</v>
      </c>
      <c r="T504" s="62" t="e">
        <f>#REF!</f>
        <v>#REF!</v>
      </c>
      <c r="U504" s="62" t="e">
        <f>#REF!</f>
        <v>#REF!</v>
      </c>
      <c r="V504" s="62" t="e">
        <f>#REF!</f>
        <v>#REF!</v>
      </c>
      <c r="W504" s="62" t="e">
        <f>#REF!</f>
        <v>#REF!</v>
      </c>
      <c r="X504" s="62">
        <f aca="true" t="shared" si="94" ref="X504:Z506">X505</f>
        <v>1498</v>
      </c>
      <c r="Y504" s="62">
        <f t="shared" si="94"/>
        <v>1379.54</v>
      </c>
      <c r="Z504" s="62">
        <f t="shared" si="94"/>
        <v>1379.42</v>
      </c>
      <c r="AA504" s="325">
        <f t="shared" si="90"/>
        <v>0.9999130144830887</v>
      </c>
      <c r="AB504" s="320"/>
    </row>
    <row r="505" spans="1:28" ht="31.5">
      <c r="A505" s="70" t="s">
        <v>240</v>
      </c>
      <c r="B505" s="37">
        <v>10</v>
      </c>
      <c r="C505" s="37" t="s">
        <v>36</v>
      </c>
      <c r="D505" s="37">
        <v>4910000</v>
      </c>
      <c r="E505" s="37" t="s">
        <v>38</v>
      </c>
      <c r="F505" s="38">
        <v>1000</v>
      </c>
      <c r="G505" s="38">
        <v>1000</v>
      </c>
      <c r="H505" s="38"/>
      <c r="I505" s="38"/>
      <c r="J505" s="38"/>
      <c r="K505" s="38"/>
      <c r="L505" s="63">
        <v>1000</v>
      </c>
      <c r="M505" s="63">
        <v>1000</v>
      </c>
      <c r="N505" s="63">
        <v>0</v>
      </c>
      <c r="O505" s="38">
        <v>600</v>
      </c>
      <c r="P505" s="38">
        <v>600</v>
      </c>
      <c r="Q505" s="38"/>
      <c r="R505" s="38" t="e">
        <f>#REF!</f>
        <v>#REF!</v>
      </c>
      <c r="S505" s="38" t="e">
        <f>#REF!</f>
        <v>#REF!</v>
      </c>
      <c r="T505" s="38" t="e">
        <f>#REF!</f>
        <v>#REF!</v>
      </c>
      <c r="U505" s="38" t="e">
        <f>#REF!</f>
        <v>#REF!</v>
      </c>
      <c r="V505" s="38" t="e">
        <f>#REF!</f>
        <v>#REF!</v>
      </c>
      <c r="W505" s="38" t="e">
        <f>#REF!</f>
        <v>#REF!</v>
      </c>
      <c r="X505" s="38">
        <f t="shared" si="94"/>
        <v>1498</v>
      </c>
      <c r="Y505" s="38">
        <f t="shared" si="94"/>
        <v>1379.54</v>
      </c>
      <c r="Z505" s="38">
        <f t="shared" si="94"/>
        <v>1379.42</v>
      </c>
      <c r="AA505" s="67">
        <f t="shared" si="90"/>
        <v>0.9999130144830887</v>
      </c>
      <c r="AB505" s="320"/>
    </row>
    <row r="506" spans="1:28" ht="31.5">
      <c r="A506" s="70" t="s">
        <v>241</v>
      </c>
      <c r="B506" s="37">
        <v>10</v>
      </c>
      <c r="C506" s="37" t="s">
        <v>36</v>
      </c>
      <c r="D506" s="37">
        <v>4910100</v>
      </c>
      <c r="E506" s="37" t="s">
        <v>38</v>
      </c>
      <c r="F506" s="38">
        <v>1000</v>
      </c>
      <c r="G506" s="38">
        <v>1000</v>
      </c>
      <c r="H506" s="38"/>
      <c r="I506" s="38"/>
      <c r="J506" s="38"/>
      <c r="K506" s="38"/>
      <c r="L506" s="63">
        <v>1000</v>
      </c>
      <c r="M506" s="63">
        <v>1000</v>
      </c>
      <c r="N506" s="63">
        <v>0</v>
      </c>
      <c r="O506" s="38">
        <v>600</v>
      </c>
      <c r="P506" s="38">
        <v>600</v>
      </c>
      <c r="Q506" s="38"/>
      <c r="R506" s="38" t="e">
        <f>#REF!</f>
        <v>#REF!</v>
      </c>
      <c r="S506" s="38" t="e">
        <f>#REF!</f>
        <v>#REF!</v>
      </c>
      <c r="T506" s="38" t="e">
        <f>#REF!</f>
        <v>#REF!</v>
      </c>
      <c r="U506" s="38" t="e">
        <f>#REF!</f>
        <v>#REF!</v>
      </c>
      <c r="V506" s="38" t="e">
        <f>#REF!</f>
        <v>#REF!</v>
      </c>
      <c r="W506" s="38" t="e">
        <f>#REF!</f>
        <v>#REF!</v>
      </c>
      <c r="X506" s="38">
        <f t="shared" si="94"/>
        <v>1498</v>
      </c>
      <c r="Y506" s="38">
        <f t="shared" si="94"/>
        <v>1379.54</v>
      </c>
      <c r="Z506" s="38">
        <f t="shared" si="94"/>
        <v>1379.42</v>
      </c>
      <c r="AA506" s="67">
        <f t="shared" si="90"/>
        <v>0.9999130144830887</v>
      </c>
      <c r="AB506" s="320"/>
    </row>
    <row r="507" spans="1:28" ht="94.5">
      <c r="A507" s="372" t="s">
        <v>242</v>
      </c>
      <c r="B507" s="37">
        <v>10</v>
      </c>
      <c r="C507" s="37" t="s">
        <v>36</v>
      </c>
      <c r="D507" s="37">
        <v>4910100</v>
      </c>
      <c r="E507" s="37" t="s">
        <v>243</v>
      </c>
      <c r="F507" s="38"/>
      <c r="G507" s="38"/>
      <c r="H507" s="38"/>
      <c r="I507" s="38"/>
      <c r="J507" s="38"/>
      <c r="K507" s="38"/>
      <c r="L507" s="63"/>
      <c r="M507" s="63"/>
      <c r="N507" s="63"/>
      <c r="O507" s="38"/>
      <c r="P507" s="38"/>
      <c r="Q507" s="38"/>
      <c r="R507" s="38"/>
      <c r="S507" s="38"/>
      <c r="T507" s="38"/>
      <c r="U507" s="38"/>
      <c r="V507" s="38"/>
      <c r="W507" s="38"/>
      <c r="X507" s="38">
        <v>1498</v>
      </c>
      <c r="Y507" s="38">
        <v>1379.54</v>
      </c>
      <c r="Z507" s="38">
        <v>1379.42</v>
      </c>
      <c r="AA507" s="67">
        <f t="shared" si="90"/>
        <v>0.9999130144830887</v>
      </c>
      <c r="AB507" s="320"/>
    </row>
    <row r="508" spans="1:28" ht="15.75">
      <c r="A508" s="371" t="s">
        <v>35</v>
      </c>
      <c r="B508" s="322">
        <v>10</v>
      </c>
      <c r="C508" s="322" t="s">
        <v>41</v>
      </c>
      <c r="D508" s="322" t="s">
        <v>40</v>
      </c>
      <c r="E508" s="322" t="s">
        <v>38</v>
      </c>
      <c r="F508" s="62">
        <v>1278.5</v>
      </c>
      <c r="G508" s="62"/>
      <c r="H508" s="62">
        <v>1278.5</v>
      </c>
      <c r="I508" s="62"/>
      <c r="J508" s="62"/>
      <c r="K508" s="62"/>
      <c r="L508" s="63">
        <v>1278.5</v>
      </c>
      <c r="M508" s="63">
        <v>0</v>
      </c>
      <c r="N508" s="63">
        <v>1278.5</v>
      </c>
      <c r="O508" s="62">
        <v>129</v>
      </c>
      <c r="P508" s="62"/>
      <c r="Q508" s="62">
        <v>129</v>
      </c>
      <c r="R508" s="62" t="e">
        <f>#REF!</f>
        <v>#REF!</v>
      </c>
      <c r="S508" s="62" t="e">
        <f>#REF!</f>
        <v>#REF!</v>
      </c>
      <c r="T508" s="62" t="e">
        <f>#REF!</f>
        <v>#REF!</v>
      </c>
      <c r="U508" s="62" t="e">
        <f>#REF!</f>
        <v>#REF!</v>
      </c>
      <c r="V508" s="62" t="e">
        <f>#REF!</f>
        <v>#REF!</v>
      </c>
      <c r="W508" s="62" t="e">
        <f>#REF!</f>
        <v>#REF!</v>
      </c>
      <c r="X508" s="62">
        <f aca="true" t="shared" si="95" ref="X508:Z510">X509</f>
        <v>1342</v>
      </c>
      <c r="Y508" s="62">
        <f t="shared" si="95"/>
        <v>1623</v>
      </c>
      <c r="Z508" s="62">
        <f t="shared" si="95"/>
        <v>1607.7</v>
      </c>
      <c r="AA508" s="325">
        <f t="shared" si="90"/>
        <v>0.9905730129390019</v>
      </c>
      <c r="AB508" s="320"/>
    </row>
    <row r="509" spans="1:28" ht="31.5">
      <c r="A509" s="70" t="s">
        <v>277</v>
      </c>
      <c r="B509" s="37">
        <v>10</v>
      </c>
      <c r="C509" s="37" t="s">
        <v>41</v>
      </c>
      <c r="D509" s="37">
        <v>5200000</v>
      </c>
      <c r="E509" s="37" t="s">
        <v>38</v>
      </c>
      <c r="F509" s="38">
        <v>1278.5</v>
      </c>
      <c r="G509" s="38"/>
      <c r="H509" s="38">
        <v>1278.5</v>
      </c>
      <c r="I509" s="38"/>
      <c r="J509" s="38"/>
      <c r="K509" s="38"/>
      <c r="L509" s="63">
        <v>1278.5</v>
      </c>
      <c r="M509" s="63">
        <v>0</v>
      </c>
      <c r="N509" s="63">
        <v>1278.5</v>
      </c>
      <c r="O509" s="38">
        <v>129</v>
      </c>
      <c r="P509" s="38"/>
      <c r="Q509" s="38">
        <v>129</v>
      </c>
      <c r="R509" s="38" t="e">
        <f>#REF!</f>
        <v>#REF!</v>
      </c>
      <c r="S509" s="38" t="e">
        <f>#REF!</f>
        <v>#REF!</v>
      </c>
      <c r="T509" s="38" t="e">
        <f>#REF!</f>
        <v>#REF!</v>
      </c>
      <c r="U509" s="38" t="e">
        <f>#REF!</f>
        <v>#REF!</v>
      </c>
      <c r="V509" s="38" t="e">
        <f>#REF!</f>
        <v>#REF!</v>
      </c>
      <c r="W509" s="38" t="e">
        <f>#REF!</f>
        <v>#REF!</v>
      </c>
      <c r="X509" s="38">
        <f t="shared" si="95"/>
        <v>1342</v>
      </c>
      <c r="Y509" s="38">
        <f t="shared" si="95"/>
        <v>1623</v>
      </c>
      <c r="Z509" s="38">
        <f t="shared" si="95"/>
        <v>1607.7</v>
      </c>
      <c r="AA509" s="67">
        <f t="shared" si="90"/>
        <v>0.9905730129390019</v>
      </c>
      <c r="AB509" s="320"/>
    </row>
    <row r="510" spans="1:28" ht="110.25">
      <c r="A510" s="70" t="s">
        <v>314</v>
      </c>
      <c r="B510" s="37">
        <v>10</v>
      </c>
      <c r="C510" s="37" t="s">
        <v>41</v>
      </c>
      <c r="D510" s="37">
        <v>5201000</v>
      </c>
      <c r="E510" s="37" t="s">
        <v>38</v>
      </c>
      <c r="F510" s="38">
        <v>1278.5</v>
      </c>
      <c r="G510" s="38"/>
      <c r="H510" s="38">
        <v>1278.5</v>
      </c>
      <c r="I510" s="38"/>
      <c r="J510" s="38"/>
      <c r="K510" s="38"/>
      <c r="L510" s="63">
        <v>1278.5</v>
      </c>
      <c r="M510" s="63">
        <v>0</v>
      </c>
      <c r="N510" s="63">
        <v>1278.5</v>
      </c>
      <c r="O510" s="38">
        <v>129</v>
      </c>
      <c r="P510" s="38"/>
      <c r="Q510" s="38">
        <v>129</v>
      </c>
      <c r="R510" s="38" t="e">
        <f>#REF!</f>
        <v>#REF!</v>
      </c>
      <c r="S510" s="38" t="e">
        <f>#REF!</f>
        <v>#REF!</v>
      </c>
      <c r="T510" s="38" t="e">
        <f>#REF!</f>
        <v>#REF!</v>
      </c>
      <c r="U510" s="38" t="e">
        <f>#REF!</f>
        <v>#REF!</v>
      </c>
      <c r="V510" s="38" t="e">
        <f>#REF!</f>
        <v>#REF!</v>
      </c>
      <c r="W510" s="38" t="e">
        <f>#REF!</f>
        <v>#REF!</v>
      </c>
      <c r="X510" s="38">
        <f t="shared" si="95"/>
        <v>1342</v>
      </c>
      <c r="Y510" s="38">
        <f t="shared" si="95"/>
        <v>1623</v>
      </c>
      <c r="Z510" s="38">
        <f t="shared" si="95"/>
        <v>1607.7</v>
      </c>
      <c r="AA510" s="67">
        <f t="shared" si="90"/>
        <v>0.9905730129390019</v>
      </c>
      <c r="AB510" s="320"/>
    </row>
    <row r="511" spans="1:28" ht="78.75">
      <c r="A511" s="70" t="s">
        <v>315</v>
      </c>
      <c r="B511" s="37">
        <v>10</v>
      </c>
      <c r="C511" s="37" t="s">
        <v>41</v>
      </c>
      <c r="D511" s="37">
        <v>5201000</v>
      </c>
      <c r="E511" s="37" t="s">
        <v>316</v>
      </c>
      <c r="F511" s="38"/>
      <c r="G511" s="38"/>
      <c r="H511" s="38"/>
      <c r="I511" s="38"/>
      <c r="J511" s="38"/>
      <c r="K511" s="38"/>
      <c r="L511" s="63"/>
      <c r="M511" s="63"/>
      <c r="N511" s="63"/>
      <c r="O511" s="38"/>
      <c r="P511" s="38"/>
      <c r="Q511" s="38"/>
      <c r="R511" s="38"/>
      <c r="S511" s="38"/>
      <c r="T511" s="38"/>
      <c r="U511" s="38"/>
      <c r="V511" s="38"/>
      <c r="W511" s="38"/>
      <c r="X511" s="38">
        <v>1342</v>
      </c>
      <c r="Y511" s="38">
        <v>1623</v>
      </c>
      <c r="Z511" s="38">
        <v>1607.7</v>
      </c>
      <c r="AA511" s="67">
        <f t="shared" si="90"/>
        <v>0.9905730129390019</v>
      </c>
      <c r="AB511" s="320"/>
    </row>
    <row r="512" spans="1:28" s="102" customFormat="1" ht="15.75">
      <c r="A512" s="82" t="s">
        <v>32</v>
      </c>
      <c r="B512" s="74" t="s">
        <v>6</v>
      </c>
      <c r="C512" s="74" t="s">
        <v>43</v>
      </c>
      <c r="D512" s="74" t="s">
        <v>40</v>
      </c>
      <c r="E512" s="74" t="s">
        <v>38</v>
      </c>
      <c r="F512" s="75"/>
      <c r="G512" s="75"/>
      <c r="H512" s="75"/>
      <c r="I512" s="75"/>
      <c r="J512" s="75"/>
      <c r="K512" s="75"/>
      <c r="L512" s="76"/>
      <c r="M512" s="76"/>
      <c r="N512" s="76"/>
      <c r="O512" s="75"/>
      <c r="P512" s="75"/>
      <c r="Q512" s="75"/>
      <c r="R512" s="75" t="e">
        <f>R513</f>
        <v>#REF!</v>
      </c>
      <c r="S512" s="75" t="e">
        <f>S513</f>
        <v>#REF!</v>
      </c>
      <c r="T512" s="75"/>
      <c r="U512" s="75"/>
      <c r="V512" s="77"/>
      <c r="W512" s="77"/>
      <c r="X512" s="337">
        <f>X513</f>
        <v>130</v>
      </c>
      <c r="Y512" s="75">
        <f>Y513</f>
        <v>100</v>
      </c>
      <c r="Z512" s="75">
        <f>Z513</f>
        <v>92.03</v>
      </c>
      <c r="AA512" s="78">
        <f t="shared" si="90"/>
        <v>0.9203</v>
      </c>
      <c r="AB512" s="320"/>
    </row>
    <row r="513" spans="1:28" ht="15.75">
      <c r="A513" s="83" t="s">
        <v>1</v>
      </c>
      <c r="B513" s="37" t="s">
        <v>6</v>
      </c>
      <c r="C513" s="37" t="s">
        <v>36</v>
      </c>
      <c r="D513" s="37" t="s">
        <v>40</v>
      </c>
      <c r="E513" s="37" t="s">
        <v>38</v>
      </c>
      <c r="F513" s="38">
        <v>60</v>
      </c>
      <c r="G513" s="38">
        <v>60</v>
      </c>
      <c r="H513" s="38"/>
      <c r="I513" s="38">
        <v>10</v>
      </c>
      <c r="J513" s="38">
        <v>10</v>
      </c>
      <c r="K513" s="38"/>
      <c r="L513" s="63">
        <v>70</v>
      </c>
      <c r="M513" s="63">
        <v>70</v>
      </c>
      <c r="N513" s="63">
        <v>0</v>
      </c>
      <c r="O513" s="38">
        <v>50</v>
      </c>
      <c r="P513" s="38">
        <v>50</v>
      </c>
      <c r="Q513" s="38"/>
      <c r="R513" s="38" t="e">
        <f>#REF!</f>
        <v>#REF!</v>
      </c>
      <c r="S513" s="38" t="e">
        <f>#REF!</f>
        <v>#REF!</v>
      </c>
      <c r="T513" s="38" t="e">
        <f>#REF!</f>
        <v>#REF!</v>
      </c>
      <c r="U513" s="38" t="e">
        <f>#REF!</f>
        <v>#REF!</v>
      </c>
      <c r="V513" s="38" t="e">
        <f>#REF!</f>
        <v>#REF!</v>
      </c>
      <c r="W513" s="38" t="e">
        <f>#REF!</f>
        <v>#REF!</v>
      </c>
      <c r="X513" s="38">
        <f>X514+X520</f>
        <v>130</v>
      </c>
      <c r="Y513" s="38">
        <f>Y514+Y520</f>
        <v>100</v>
      </c>
      <c r="Z513" s="38">
        <f>Z514+Z520</f>
        <v>92.03</v>
      </c>
      <c r="AA513" s="67">
        <f t="shared" si="90"/>
        <v>0.9203</v>
      </c>
      <c r="AB513" s="320"/>
    </row>
    <row r="514" spans="1:28" ht="31.5">
      <c r="A514" s="97" t="s">
        <v>244</v>
      </c>
      <c r="B514" s="37" t="s">
        <v>6</v>
      </c>
      <c r="C514" s="37" t="s">
        <v>36</v>
      </c>
      <c r="D514" s="37">
        <v>5120000</v>
      </c>
      <c r="E514" s="37" t="s">
        <v>38</v>
      </c>
      <c r="F514" s="38">
        <v>60</v>
      </c>
      <c r="G514" s="38">
        <v>60</v>
      </c>
      <c r="H514" s="38"/>
      <c r="I514" s="38">
        <v>10</v>
      </c>
      <c r="J514" s="38">
        <v>10</v>
      </c>
      <c r="K514" s="38"/>
      <c r="L514" s="63">
        <v>70</v>
      </c>
      <c r="M514" s="63">
        <v>70</v>
      </c>
      <c r="N514" s="63">
        <v>0</v>
      </c>
      <c r="O514" s="38">
        <v>50</v>
      </c>
      <c r="P514" s="38">
        <v>50</v>
      </c>
      <c r="Q514" s="38"/>
      <c r="R514" s="38" t="e">
        <f>#REF!</f>
        <v>#REF!</v>
      </c>
      <c r="S514" s="38" t="e">
        <f>#REF!</f>
        <v>#REF!</v>
      </c>
      <c r="T514" s="38" t="e">
        <f>#REF!</f>
        <v>#REF!</v>
      </c>
      <c r="U514" s="38" t="e">
        <f>#REF!</f>
        <v>#REF!</v>
      </c>
      <c r="V514" s="38" t="e">
        <f>#REF!</f>
        <v>#REF!</v>
      </c>
      <c r="W514" s="38" t="e">
        <f>#REF!</f>
        <v>#REF!</v>
      </c>
      <c r="X514" s="38">
        <f aca="true" t="shared" si="96" ref="X514:Z517">X515</f>
        <v>100</v>
      </c>
      <c r="Y514" s="38">
        <f t="shared" si="96"/>
        <v>100</v>
      </c>
      <c r="Z514" s="38">
        <f t="shared" si="96"/>
        <v>92.03</v>
      </c>
      <c r="AA514" s="67">
        <f t="shared" si="90"/>
        <v>0.9203</v>
      </c>
      <c r="AB514" s="320"/>
    </row>
    <row r="515" spans="1:28" ht="63">
      <c r="A515" s="97" t="s">
        <v>245</v>
      </c>
      <c r="B515" s="37" t="s">
        <v>6</v>
      </c>
      <c r="C515" s="37" t="s">
        <v>36</v>
      </c>
      <c r="D515" s="37">
        <v>5129700</v>
      </c>
      <c r="E515" s="37" t="s">
        <v>38</v>
      </c>
      <c r="F515" s="38">
        <v>60</v>
      </c>
      <c r="G515" s="38">
        <v>60</v>
      </c>
      <c r="H515" s="38"/>
      <c r="I515" s="38">
        <v>10</v>
      </c>
      <c r="J515" s="38">
        <v>10</v>
      </c>
      <c r="K515" s="38"/>
      <c r="L515" s="63">
        <v>70</v>
      </c>
      <c r="M515" s="63">
        <v>70</v>
      </c>
      <c r="N515" s="63">
        <v>0</v>
      </c>
      <c r="O515" s="38">
        <v>50</v>
      </c>
      <c r="P515" s="38">
        <v>50</v>
      </c>
      <c r="Q515" s="38"/>
      <c r="R515" s="38" t="e">
        <f>#REF!</f>
        <v>#REF!</v>
      </c>
      <c r="S515" s="38" t="e">
        <f>#REF!</f>
        <v>#REF!</v>
      </c>
      <c r="T515" s="38" t="e">
        <f>#REF!</f>
        <v>#REF!</v>
      </c>
      <c r="U515" s="38" t="e">
        <f>#REF!</f>
        <v>#REF!</v>
      </c>
      <c r="V515" s="38" t="e">
        <f>#REF!</f>
        <v>#REF!</v>
      </c>
      <c r="W515" s="38" t="e">
        <f>#REF!</f>
        <v>#REF!</v>
      </c>
      <c r="X515" s="38">
        <f t="shared" si="96"/>
        <v>100</v>
      </c>
      <c r="Y515" s="38">
        <f t="shared" si="96"/>
        <v>100</v>
      </c>
      <c r="Z515" s="38">
        <f t="shared" si="96"/>
        <v>92.03</v>
      </c>
      <c r="AA515" s="67">
        <f t="shared" si="90"/>
        <v>0.9203</v>
      </c>
      <c r="AB515" s="320"/>
    </row>
    <row r="516" spans="1:28" ht="47.25">
      <c r="A516" s="68" t="s">
        <v>100</v>
      </c>
      <c r="B516" s="37" t="s">
        <v>6</v>
      </c>
      <c r="C516" s="37" t="s">
        <v>36</v>
      </c>
      <c r="D516" s="37">
        <v>5129700</v>
      </c>
      <c r="E516" s="37" t="s">
        <v>101</v>
      </c>
      <c r="F516" s="37" t="s">
        <v>101</v>
      </c>
      <c r="G516" s="39"/>
      <c r="H516" s="39"/>
      <c r="I516" s="39"/>
      <c r="J516" s="39"/>
      <c r="K516" s="39"/>
      <c r="L516" s="39"/>
      <c r="M516" s="63"/>
      <c r="N516" s="63"/>
      <c r="O516" s="63"/>
      <c r="P516" s="39"/>
      <c r="Q516" s="39"/>
      <c r="R516" s="39"/>
      <c r="S516" s="39"/>
      <c r="T516" s="38"/>
      <c r="U516" s="38"/>
      <c r="V516" s="38"/>
      <c r="W516" s="40"/>
      <c r="X516" s="39">
        <f t="shared" si="96"/>
        <v>100</v>
      </c>
      <c r="Y516" s="39">
        <f t="shared" si="96"/>
        <v>100</v>
      </c>
      <c r="Z516" s="39">
        <f t="shared" si="96"/>
        <v>92.03</v>
      </c>
      <c r="AA516" s="67">
        <f t="shared" si="90"/>
        <v>0.9203</v>
      </c>
      <c r="AB516" s="320"/>
    </row>
    <row r="517" spans="1:28" ht="47.25">
      <c r="A517" s="68" t="s">
        <v>102</v>
      </c>
      <c r="B517" s="37" t="s">
        <v>6</v>
      </c>
      <c r="C517" s="37" t="s">
        <v>36</v>
      </c>
      <c r="D517" s="37">
        <v>5129700</v>
      </c>
      <c r="E517" s="37" t="s">
        <v>103</v>
      </c>
      <c r="F517" s="37" t="s">
        <v>103</v>
      </c>
      <c r="G517" s="39"/>
      <c r="H517" s="39"/>
      <c r="I517" s="39"/>
      <c r="J517" s="39"/>
      <c r="K517" s="39"/>
      <c r="L517" s="39"/>
      <c r="M517" s="63"/>
      <c r="N517" s="63"/>
      <c r="O517" s="63"/>
      <c r="P517" s="39"/>
      <c r="Q517" s="39"/>
      <c r="R517" s="39"/>
      <c r="S517" s="39"/>
      <c r="T517" s="38"/>
      <c r="U517" s="38"/>
      <c r="V517" s="38"/>
      <c r="W517" s="40"/>
      <c r="X517" s="39">
        <f t="shared" si="96"/>
        <v>100</v>
      </c>
      <c r="Y517" s="39">
        <f t="shared" si="96"/>
        <v>100</v>
      </c>
      <c r="Z517" s="39">
        <f t="shared" si="96"/>
        <v>92.03</v>
      </c>
      <c r="AA517" s="67">
        <f t="shared" si="90"/>
        <v>0.9203</v>
      </c>
      <c r="AB517" s="320"/>
    </row>
    <row r="518" spans="1:28" ht="47.25">
      <c r="A518" s="68" t="s">
        <v>106</v>
      </c>
      <c r="B518" s="37" t="s">
        <v>6</v>
      </c>
      <c r="C518" s="37" t="s">
        <v>36</v>
      </c>
      <c r="D518" s="37">
        <v>5129700</v>
      </c>
      <c r="E518" s="37" t="s">
        <v>107</v>
      </c>
      <c r="F518" s="37" t="s">
        <v>107</v>
      </c>
      <c r="G518" s="39"/>
      <c r="H518" s="39"/>
      <c r="I518" s="39"/>
      <c r="J518" s="39"/>
      <c r="K518" s="39"/>
      <c r="L518" s="39"/>
      <c r="M518" s="63"/>
      <c r="N518" s="63"/>
      <c r="O518" s="63"/>
      <c r="P518" s="39"/>
      <c r="Q518" s="39"/>
      <c r="R518" s="39"/>
      <c r="S518" s="39"/>
      <c r="T518" s="38"/>
      <c r="U518" s="38"/>
      <c r="V518" s="38"/>
      <c r="W518" s="40"/>
      <c r="X518" s="39">
        <v>100</v>
      </c>
      <c r="Y518" s="39">
        <v>100</v>
      </c>
      <c r="Z518" s="39">
        <v>92.03</v>
      </c>
      <c r="AA518" s="67">
        <f t="shared" si="90"/>
        <v>0.9203</v>
      </c>
      <c r="AB518" s="320"/>
    </row>
    <row r="519" spans="1:28" ht="15.75">
      <c r="A519" s="97" t="s">
        <v>172</v>
      </c>
      <c r="B519" s="37" t="s">
        <v>6</v>
      </c>
      <c r="C519" s="37" t="s">
        <v>36</v>
      </c>
      <c r="D519" s="37" t="s">
        <v>173</v>
      </c>
      <c r="E519" s="37" t="s">
        <v>38</v>
      </c>
      <c r="F519" s="38"/>
      <c r="G519" s="38"/>
      <c r="H519" s="38"/>
      <c r="I519" s="38"/>
      <c r="J519" s="38"/>
      <c r="K519" s="38"/>
      <c r="L519" s="63"/>
      <c r="M519" s="63"/>
      <c r="N519" s="63"/>
      <c r="O519" s="38"/>
      <c r="P519" s="38"/>
      <c r="Q519" s="38"/>
      <c r="R519" s="38"/>
      <c r="S519" s="38"/>
      <c r="T519" s="38"/>
      <c r="U519" s="38"/>
      <c r="V519" s="40"/>
      <c r="W519" s="64"/>
      <c r="X519" s="38">
        <f aca="true" t="shared" si="97" ref="X519:Z522">X520</f>
        <v>30</v>
      </c>
      <c r="Y519" s="38">
        <f t="shared" si="97"/>
        <v>0</v>
      </c>
      <c r="Z519" s="38">
        <f t="shared" si="97"/>
        <v>0</v>
      </c>
      <c r="AA519" s="67">
        <v>0</v>
      </c>
      <c r="AB519" s="320"/>
    </row>
    <row r="520" spans="1:28" ht="78.75">
      <c r="A520" s="71" t="s">
        <v>178</v>
      </c>
      <c r="B520" s="37" t="s">
        <v>6</v>
      </c>
      <c r="C520" s="37" t="s">
        <v>36</v>
      </c>
      <c r="D520" s="37" t="s">
        <v>179</v>
      </c>
      <c r="E520" s="37" t="s">
        <v>38</v>
      </c>
      <c r="F520" s="62"/>
      <c r="G520" s="62"/>
      <c r="H520" s="62"/>
      <c r="I520" s="62"/>
      <c r="J520" s="62"/>
      <c r="K520" s="62"/>
      <c r="L520" s="63"/>
      <c r="M520" s="63"/>
      <c r="N520" s="63"/>
      <c r="O520" s="62"/>
      <c r="P520" s="62"/>
      <c r="Q520" s="62"/>
      <c r="R520" s="62"/>
      <c r="S520" s="62"/>
      <c r="T520" s="62"/>
      <c r="U520" s="62"/>
      <c r="V520" s="64"/>
      <c r="W520" s="64"/>
      <c r="X520" s="38">
        <f t="shared" si="97"/>
        <v>30</v>
      </c>
      <c r="Y520" s="65">
        <f t="shared" si="97"/>
        <v>0</v>
      </c>
      <c r="Z520" s="65">
        <f t="shared" si="97"/>
        <v>0</v>
      </c>
      <c r="AA520" s="67">
        <v>0</v>
      </c>
      <c r="AB520" s="320"/>
    </row>
    <row r="521" spans="1:28" ht="48" thickBot="1">
      <c r="A521" s="364" t="s">
        <v>100</v>
      </c>
      <c r="B521" s="37" t="s">
        <v>6</v>
      </c>
      <c r="C521" s="37" t="s">
        <v>36</v>
      </c>
      <c r="D521" s="37" t="s">
        <v>179</v>
      </c>
      <c r="E521" s="37" t="s">
        <v>101</v>
      </c>
      <c r="F521" s="37" t="s">
        <v>101</v>
      </c>
      <c r="G521" s="39"/>
      <c r="H521" s="39"/>
      <c r="I521" s="39"/>
      <c r="J521" s="39"/>
      <c r="K521" s="39"/>
      <c r="L521" s="39"/>
      <c r="M521" s="63"/>
      <c r="N521" s="63"/>
      <c r="O521" s="63"/>
      <c r="P521" s="39"/>
      <c r="Q521" s="39"/>
      <c r="R521" s="39"/>
      <c r="S521" s="39"/>
      <c r="T521" s="38"/>
      <c r="U521" s="38"/>
      <c r="V521" s="38"/>
      <c r="W521" s="40"/>
      <c r="X521" s="39">
        <f t="shared" si="97"/>
        <v>30</v>
      </c>
      <c r="Y521" s="39">
        <f t="shared" si="97"/>
        <v>0</v>
      </c>
      <c r="Z521" s="39">
        <f t="shared" si="97"/>
        <v>0</v>
      </c>
      <c r="AA521" s="67">
        <v>0</v>
      </c>
      <c r="AB521" s="320"/>
    </row>
    <row r="522" spans="1:28" ht="48" thickBot="1">
      <c r="A522" s="364" t="s">
        <v>102</v>
      </c>
      <c r="B522" s="37" t="s">
        <v>6</v>
      </c>
      <c r="C522" s="37" t="s">
        <v>36</v>
      </c>
      <c r="D522" s="37" t="s">
        <v>179</v>
      </c>
      <c r="E522" s="37" t="s">
        <v>103</v>
      </c>
      <c r="F522" s="37" t="s">
        <v>103</v>
      </c>
      <c r="G522" s="39"/>
      <c r="H522" s="39"/>
      <c r="I522" s="39"/>
      <c r="J522" s="39"/>
      <c r="K522" s="39"/>
      <c r="L522" s="39"/>
      <c r="M522" s="63"/>
      <c r="N522" s="63"/>
      <c r="O522" s="63"/>
      <c r="P522" s="39"/>
      <c r="Q522" s="39"/>
      <c r="R522" s="39"/>
      <c r="S522" s="39"/>
      <c r="T522" s="38"/>
      <c r="U522" s="38"/>
      <c r="V522" s="38"/>
      <c r="W522" s="40"/>
      <c r="X522" s="39">
        <f t="shared" si="97"/>
        <v>30</v>
      </c>
      <c r="Y522" s="39">
        <f t="shared" si="97"/>
        <v>0</v>
      </c>
      <c r="Z522" s="39">
        <f t="shared" si="97"/>
        <v>0</v>
      </c>
      <c r="AA522" s="67">
        <v>0</v>
      </c>
      <c r="AB522" s="320"/>
    </row>
    <row r="523" spans="1:28" ht="47.25">
      <c r="A523" s="365" t="s">
        <v>106</v>
      </c>
      <c r="B523" s="37" t="s">
        <v>6</v>
      </c>
      <c r="C523" s="37" t="s">
        <v>36</v>
      </c>
      <c r="D523" s="366" t="s">
        <v>179</v>
      </c>
      <c r="E523" s="366" t="s">
        <v>107</v>
      </c>
      <c r="F523" s="366" t="s">
        <v>107</v>
      </c>
      <c r="G523" s="89"/>
      <c r="H523" s="89"/>
      <c r="I523" s="89"/>
      <c r="J523" s="89"/>
      <c r="K523" s="89"/>
      <c r="L523" s="89"/>
      <c r="M523" s="367"/>
      <c r="N523" s="367"/>
      <c r="O523" s="367"/>
      <c r="P523" s="89"/>
      <c r="Q523" s="89"/>
      <c r="R523" s="89"/>
      <c r="S523" s="89"/>
      <c r="T523" s="88"/>
      <c r="U523" s="88"/>
      <c r="V523" s="88"/>
      <c r="W523" s="368"/>
      <c r="X523" s="89">
        <v>30</v>
      </c>
      <c r="Y523" s="89">
        <v>0</v>
      </c>
      <c r="Z523" s="89">
        <v>0</v>
      </c>
      <c r="AA523" s="67">
        <v>0</v>
      </c>
      <c r="AB523" s="320"/>
    </row>
    <row r="524" spans="1:28" s="102" customFormat="1" ht="15.75">
      <c r="A524" s="82" t="s">
        <v>0</v>
      </c>
      <c r="B524" s="74" t="s">
        <v>50</v>
      </c>
      <c r="C524" s="74" t="s">
        <v>43</v>
      </c>
      <c r="D524" s="84" t="s">
        <v>40</v>
      </c>
      <c r="E524" s="74" t="s">
        <v>38</v>
      </c>
      <c r="F524" s="75"/>
      <c r="G524" s="76"/>
      <c r="H524" s="76"/>
      <c r="I524" s="75"/>
      <c r="J524" s="75"/>
      <c r="K524" s="75"/>
      <c r="L524" s="76"/>
      <c r="M524" s="76"/>
      <c r="N524" s="76"/>
      <c r="O524" s="75"/>
      <c r="P524" s="75"/>
      <c r="Q524" s="75"/>
      <c r="R524" s="75" t="e">
        <f aca="true" t="shared" si="98" ref="R524:Z525">R525</f>
        <v>#REF!</v>
      </c>
      <c r="S524" s="75" t="e">
        <f t="shared" si="98"/>
        <v>#REF!</v>
      </c>
      <c r="T524" s="75" t="e">
        <f t="shared" si="98"/>
        <v>#REF!</v>
      </c>
      <c r="U524" s="75" t="e">
        <f t="shared" si="98"/>
        <v>#REF!</v>
      </c>
      <c r="V524" s="75" t="e">
        <f t="shared" si="98"/>
        <v>#REF!</v>
      </c>
      <c r="W524" s="75" t="e">
        <f t="shared" si="98"/>
        <v>#REF!</v>
      </c>
      <c r="X524" s="337">
        <f t="shared" si="98"/>
        <v>236.5</v>
      </c>
      <c r="Y524" s="75">
        <f t="shared" si="98"/>
        <v>443.5</v>
      </c>
      <c r="Z524" s="75">
        <f t="shared" si="98"/>
        <v>437.86</v>
      </c>
      <c r="AA524" s="78">
        <f aca="true" t="shared" si="99" ref="AA524:AA541">Z524/Y524</f>
        <v>0.98728297632469</v>
      </c>
      <c r="AB524" s="320"/>
    </row>
    <row r="525" spans="1:28" ht="15.75">
      <c r="A525" s="85" t="s">
        <v>49</v>
      </c>
      <c r="B525" s="37" t="s">
        <v>50</v>
      </c>
      <c r="C525" s="37" t="s">
        <v>37</v>
      </c>
      <c r="D525" s="37" t="s">
        <v>40</v>
      </c>
      <c r="E525" s="37" t="s">
        <v>38</v>
      </c>
      <c r="F525" s="38"/>
      <c r="G525" s="38"/>
      <c r="H525" s="38"/>
      <c r="I525" s="38"/>
      <c r="J525" s="38"/>
      <c r="K525" s="38"/>
      <c r="L525" s="63"/>
      <c r="M525" s="63"/>
      <c r="N525" s="63"/>
      <c r="O525" s="38"/>
      <c r="P525" s="38"/>
      <c r="Q525" s="38"/>
      <c r="R525" s="38" t="e">
        <f t="shared" si="98"/>
        <v>#REF!</v>
      </c>
      <c r="S525" s="38" t="e">
        <f t="shared" si="98"/>
        <v>#REF!</v>
      </c>
      <c r="T525" s="38" t="e">
        <f t="shared" si="98"/>
        <v>#REF!</v>
      </c>
      <c r="U525" s="38" t="e">
        <f t="shared" si="98"/>
        <v>#REF!</v>
      </c>
      <c r="V525" s="38" t="e">
        <f t="shared" si="98"/>
        <v>#REF!</v>
      </c>
      <c r="W525" s="38" t="e">
        <f t="shared" si="98"/>
        <v>#REF!</v>
      </c>
      <c r="X525" s="38">
        <f t="shared" si="98"/>
        <v>236.5</v>
      </c>
      <c r="Y525" s="38">
        <f t="shared" si="98"/>
        <v>443.5</v>
      </c>
      <c r="Z525" s="38">
        <f t="shared" si="98"/>
        <v>437.86</v>
      </c>
      <c r="AA525" s="67">
        <f t="shared" si="99"/>
        <v>0.98728297632469</v>
      </c>
      <c r="AB525" s="320"/>
    </row>
    <row r="526" spans="1:28" ht="15.75">
      <c r="A526" s="71" t="s">
        <v>0</v>
      </c>
      <c r="B526" s="37" t="s">
        <v>50</v>
      </c>
      <c r="C526" s="37" t="s">
        <v>37</v>
      </c>
      <c r="D526" s="37" t="s">
        <v>114</v>
      </c>
      <c r="E526" s="37" t="s">
        <v>38</v>
      </c>
      <c r="F526" s="38">
        <v>280</v>
      </c>
      <c r="G526" s="38">
        <v>280</v>
      </c>
      <c r="H526" s="38"/>
      <c r="I526" s="38"/>
      <c r="J526" s="38"/>
      <c r="K526" s="38"/>
      <c r="L526" s="63">
        <v>280</v>
      </c>
      <c r="M526" s="63">
        <v>280</v>
      </c>
      <c r="N526" s="63">
        <v>0</v>
      </c>
      <c r="O526" s="38">
        <v>34</v>
      </c>
      <c r="P526" s="38">
        <v>34</v>
      </c>
      <c r="Q526" s="38"/>
      <c r="R526" s="38" t="e">
        <f>#REF!</f>
        <v>#REF!</v>
      </c>
      <c r="S526" s="38" t="e">
        <f>#REF!</f>
        <v>#REF!</v>
      </c>
      <c r="T526" s="38" t="e">
        <f>#REF!</f>
        <v>#REF!</v>
      </c>
      <c r="U526" s="38" t="e">
        <f>#REF!</f>
        <v>#REF!</v>
      </c>
      <c r="V526" s="38" t="e">
        <f>#REF!</f>
        <v>#REF!</v>
      </c>
      <c r="W526" s="38" t="e">
        <f>#REF!</f>
        <v>#REF!</v>
      </c>
      <c r="X526" s="38">
        <f aca="true" t="shared" si="100" ref="X526:Z530">X527</f>
        <v>236.5</v>
      </c>
      <c r="Y526" s="38">
        <f t="shared" si="100"/>
        <v>443.5</v>
      </c>
      <c r="Z526" s="38">
        <f t="shared" si="100"/>
        <v>437.86</v>
      </c>
      <c r="AA526" s="67">
        <f t="shared" si="99"/>
        <v>0.98728297632469</v>
      </c>
      <c r="AB526" s="320"/>
    </row>
    <row r="527" spans="1:28" ht="31.5">
      <c r="A527" s="71" t="s">
        <v>115</v>
      </c>
      <c r="B527" s="37" t="s">
        <v>50</v>
      </c>
      <c r="C527" s="37" t="s">
        <v>37</v>
      </c>
      <c r="D527" s="37" t="s">
        <v>116</v>
      </c>
      <c r="E527" s="37" t="s">
        <v>38</v>
      </c>
      <c r="F527" s="38">
        <v>280</v>
      </c>
      <c r="G527" s="38">
        <v>280</v>
      </c>
      <c r="H527" s="38"/>
      <c r="I527" s="38"/>
      <c r="J527" s="38"/>
      <c r="K527" s="38"/>
      <c r="L527" s="63">
        <v>280</v>
      </c>
      <c r="M527" s="63">
        <v>280</v>
      </c>
      <c r="N527" s="63">
        <v>0</v>
      </c>
      <c r="O527" s="38">
        <v>34</v>
      </c>
      <c r="P527" s="38">
        <v>34</v>
      </c>
      <c r="Q527" s="38"/>
      <c r="R527" s="38" t="e">
        <f>#REF!</f>
        <v>#REF!</v>
      </c>
      <c r="S527" s="38" t="e">
        <f>#REF!</f>
        <v>#REF!</v>
      </c>
      <c r="T527" s="38" t="e">
        <f>#REF!</f>
        <v>#REF!</v>
      </c>
      <c r="U527" s="38" t="e">
        <f>#REF!</f>
        <v>#REF!</v>
      </c>
      <c r="V527" s="38" t="e">
        <f>#REF!</f>
        <v>#REF!</v>
      </c>
      <c r="W527" s="38" t="e">
        <f>#REF!</f>
        <v>#REF!</v>
      </c>
      <c r="X527" s="38">
        <f t="shared" si="100"/>
        <v>236.5</v>
      </c>
      <c r="Y527" s="38">
        <f t="shared" si="100"/>
        <v>443.5</v>
      </c>
      <c r="Z527" s="38">
        <f t="shared" si="100"/>
        <v>437.86</v>
      </c>
      <c r="AA527" s="67">
        <f t="shared" si="99"/>
        <v>0.98728297632469</v>
      </c>
      <c r="AB527" s="320"/>
    </row>
    <row r="528" spans="1:28" ht="47.25">
      <c r="A528" s="85" t="s">
        <v>117</v>
      </c>
      <c r="B528" s="37" t="s">
        <v>50</v>
      </c>
      <c r="C528" s="37" t="s">
        <v>37</v>
      </c>
      <c r="D528" s="37" t="s">
        <v>118</v>
      </c>
      <c r="E528" s="37" t="s">
        <v>38</v>
      </c>
      <c r="F528" s="38"/>
      <c r="G528" s="38"/>
      <c r="H528" s="38"/>
      <c r="I528" s="38"/>
      <c r="J528" s="38"/>
      <c r="K528" s="38"/>
      <c r="L528" s="63"/>
      <c r="M528" s="63"/>
      <c r="N528" s="63"/>
      <c r="O528" s="38">
        <v>34</v>
      </c>
      <c r="P528" s="38">
        <v>34</v>
      </c>
      <c r="Q528" s="38"/>
      <c r="R528" s="38" t="e">
        <f>#REF!</f>
        <v>#REF!</v>
      </c>
      <c r="S528" s="38" t="e">
        <f>#REF!</f>
        <v>#REF!</v>
      </c>
      <c r="T528" s="38" t="e">
        <f>#REF!</f>
        <v>#REF!</v>
      </c>
      <c r="U528" s="38" t="e">
        <f>#REF!</f>
        <v>#REF!</v>
      </c>
      <c r="V528" s="38" t="e">
        <f>#REF!</f>
        <v>#REF!</v>
      </c>
      <c r="W528" s="38" t="e">
        <f>#REF!</f>
        <v>#REF!</v>
      </c>
      <c r="X528" s="38">
        <f t="shared" si="100"/>
        <v>236.5</v>
      </c>
      <c r="Y528" s="38">
        <f t="shared" si="100"/>
        <v>443.5</v>
      </c>
      <c r="Z528" s="38">
        <f t="shared" si="100"/>
        <v>437.86</v>
      </c>
      <c r="AA528" s="67">
        <f t="shared" si="99"/>
        <v>0.98728297632469</v>
      </c>
      <c r="AB528" s="320"/>
    </row>
    <row r="529" spans="1:28" ht="47.25">
      <c r="A529" s="68" t="s">
        <v>100</v>
      </c>
      <c r="B529" s="37" t="s">
        <v>50</v>
      </c>
      <c r="C529" s="37" t="s">
        <v>37</v>
      </c>
      <c r="D529" s="37" t="s">
        <v>118</v>
      </c>
      <c r="E529" s="37" t="s">
        <v>101</v>
      </c>
      <c r="F529" s="37" t="s">
        <v>101</v>
      </c>
      <c r="G529" s="39"/>
      <c r="H529" s="39"/>
      <c r="I529" s="39"/>
      <c r="J529" s="39"/>
      <c r="K529" s="39"/>
      <c r="L529" s="39"/>
      <c r="M529" s="63"/>
      <c r="N529" s="63"/>
      <c r="O529" s="63"/>
      <c r="P529" s="39"/>
      <c r="Q529" s="39"/>
      <c r="R529" s="39"/>
      <c r="S529" s="39"/>
      <c r="T529" s="38"/>
      <c r="U529" s="38"/>
      <c r="V529" s="38"/>
      <c r="W529" s="40"/>
      <c r="X529" s="39">
        <f t="shared" si="100"/>
        <v>236.5</v>
      </c>
      <c r="Y529" s="39">
        <f t="shared" si="100"/>
        <v>443.5</v>
      </c>
      <c r="Z529" s="39">
        <f t="shared" si="100"/>
        <v>437.86</v>
      </c>
      <c r="AA529" s="67">
        <f t="shared" si="99"/>
        <v>0.98728297632469</v>
      </c>
      <c r="AB529" s="320"/>
    </row>
    <row r="530" spans="1:28" ht="47.25">
      <c r="A530" s="68" t="s">
        <v>102</v>
      </c>
      <c r="B530" s="37" t="s">
        <v>50</v>
      </c>
      <c r="C530" s="37" t="s">
        <v>37</v>
      </c>
      <c r="D530" s="37" t="s">
        <v>118</v>
      </c>
      <c r="E530" s="37" t="s">
        <v>103</v>
      </c>
      <c r="F530" s="37" t="s">
        <v>103</v>
      </c>
      <c r="G530" s="39"/>
      <c r="H530" s="39"/>
      <c r="I530" s="39"/>
      <c r="J530" s="39"/>
      <c r="K530" s="39"/>
      <c r="L530" s="39"/>
      <c r="M530" s="63"/>
      <c r="N530" s="63"/>
      <c r="O530" s="63"/>
      <c r="P530" s="39"/>
      <c r="Q530" s="39"/>
      <c r="R530" s="39"/>
      <c r="S530" s="39"/>
      <c r="T530" s="38"/>
      <c r="U530" s="38"/>
      <c r="V530" s="38"/>
      <c r="W530" s="40"/>
      <c r="X530" s="39">
        <f t="shared" si="100"/>
        <v>236.5</v>
      </c>
      <c r="Y530" s="39">
        <f t="shared" si="100"/>
        <v>443.5</v>
      </c>
      <c r="Z530" s="39">
        <f t="shared" si="100"/>
        <v>437.86</v>
      </c>
      <c r="AA530" s="67">
        <f t="shared" si="99"/>
        <v>0.98728297632469</v>
      </c>
      <c r="AB530" s="320"/>
    </row>
    <row r="531" spans="1:28" ht="47.25">
      <c r="A531" s="68" t="s">
        <v>106</v>
      </c>
      <c r="B531" s="37" t="s">
        <v>50</v>
      </c>
      <c r="C531" s="37" t="s">
        <v>37</v>
      </c>
      <c r="D531" s="37" t="s">
        <v>118</v>
      </c>
      <c r="E531" s="37" t="s">
        <v>107</v>
      </c>
      <c r="F531" s="37" t="s">
        <v>107</v>
      </c>
      <c r="G531" s="39"/>
      <c r="H531" s="39"/>
      <c r="I531" s="39"/>
      <c r="J531" s="39"/>
      <c r="K531" s="39"/>
      <c r="L531" s="39"/>
      <c r="M531" s="63"/>
      <c r="N531" s="63"/>
      <c r="O531" s="63"/>
      <c r="P531" s="39"/>
      <c r="Q531" s="39"/>
      <c r="R531" s="39"/>
      <c r="S531" s="39"/>
      <c r="T531" s="38"/>
      <c r="U531" s="38"/>
      <c r="V531" s="38"/>
      <c r="W531" s="40"/>
      <c r="X531" s="39">
        <v>236.5</v>
      </c>
      <c r="Y531" s="39">
        <v>443.5</v>
      </c>
      <c r="Z531" s="39">
        <v>437.86</v>
      </c>
      <c r="AA531" s="67">
        <f t="shared" si="99"/>
        <v>0.98728297632469</v>
      </c>
      <c r="AB531" s="320"/>
    </row>
    <row r="532" spans="1:28" s="102" customFormat="1" ht="110.25">
      <c r="A532" s="82" t="s">
        <v>61</v>
      </c>
      <c r="B532" s="74" t="s">
        <v>48</v>
      </c>
      <c r="C532" s="74" t="s">
        <v>43</v>
      </c>
      <c r="D532" s="74" t="s">
        <v>40</v>
      </c>
      <c r="E532" s="373" t="s">
        <v>38</v>
      </c>
      <c r="F532" s="338" t="e">
        <f>F533+#REF!+#REF!</f>
        <v>#REF!</v>
      </c>
      <c r="G532" s="338" t="e">
        <f>G533+#REF!+#REF!</f>
        <v>#REF!</v>
      </c>
      <c r="H532" s="338" t="e">
        <f>H533+#REF!+#REF!</f>
        <v>#REF!</v>
      </c>
      <c r="I532" s="338" t="e">
        <f>I533+#REF!+#REF!</f>
        <v>#REF!</v>
      </c>
      <c r="J532" s="338" t="e">
        <f>J533+#REF!+#REF!</f>
        <v>#REF!</v>
      </c>
      <c r="K532" s="338" t="e">
        <f>K533+#REF!+#REF!</f>
        <v>#REF!</v>
      </c>
      <c r="L532" s="338">
        <v>23622.4</v>
      </c>
      <c r="M532" s="338">
        <v>6028.6</v>
      </c>
      <c r="N532" s="338">
        <v>17593.8</v>
      </c>
      <c r="O532" s="338" t="e">
        <f>O533+#REF!+#REF!</f>
        <v>#REF!</v>
      </c>
      <c r="P532" s="338" t="e">
        <f>P533+#REF!+#REF!</f>
        <v>#REF!</v>
      </c>
      <c r="Q532" s="338" t="e">
        <f>Q533+#REF!+#REF!</f>
        <v>#REF!</v>
      </c>
      <c r="R532" s="338">
        <f aca="true" t="shared" si="101" ref="R532:W534">R533</f>
        <v>10276</v>
      </c>
      <c r="S532" s="338">
        <f t="shared" si="101"/>
        <v>11099.4</v>
      </c>
      <c r="T532" s="338">
        <f t="shared" si="101"/>
        <v>0</v>
      </c>
      <c r="U532" s="338">
        <f t="shared" si="101"/>
        <v>0</v>
      </c>
      <c r="V532" s="338">
        <f t="shared" si="101"/>
        <v>0</v>
      </c>
      <c r="W532" s="338">
        <f t="shared" si="101"/>
        <v>0</v>
      </c>
      <c r="X532" s="338">
        <f>X533+X538</f>
        <v>9826</v>
      </c>
      <c r="Y532" s="338">
        <f>Y533+Y538</f>
        <v>9826</v>
      </c>
      <c r="Z532" s="76">
        <f>Z533+Z538</f>
        <v>9826</v>
      </c>
      <c r="AA532" s="78">
        <f t="shared" si="99"/>
        <v>1</v>
      </c>
      <c r="AB532" s="320"/>
    </row>
    <row r="533" spans="1:28" ht="63">
      <c r="A533" s="374" t="s">
        <v>3</v>
      </c>
      <c r="B533" s="37" t="s">
        <v>48</v>
      </c>
      <c r="C533" s="37" t="s">
        <v>36</v>
      </c>
      <c r="D533" s="37" t="s">
        <v>40</v>
      </c>
      <c r="E533" s="37" t="s">
        <v>38</v>
      </c>
      <c r="F533" s="39" t="e">
        <f>#REF!+F534</f>
        <v>#REF!</v>
      </c>
      <c r="G533" s="39" t="e">
        <f>#REF!+G534</f>
        <v>#REF!</v>
      </c>
      <c r="H533" s="39" t="e">
        <f>#REF!+H534</f>
        <v>#REF!</v>
      </c>
      <c r="I533" s="39" t="e">
        <f>#REF!+I534</f>
        <v>#REF!</v>
      </c>
      <c r="J533" s="39" t="e">
        <f>#REF!+J534</f>
        <v>#REF!</v>
      </c>
      <c r="K533" s="39" t="e">
        <f>#REF!+K534</f>
        <v>#REF!</v>
      </c>
      <c r="L533" s="63">
        <v>18101</v>
      </c>
      <c r="M533" s="63">
        <v>1000</v>
      </c>
      <c r="N533" s="63">
        <v>17101</v>
      </c>
      <c r="O533" s="39" t="e">
        <f>#REF!+O534</f>
        <v>#REF!</v>
      </c>
      <c r="P533" s="39" t="e">
        <f>#REF!+P534</f>
        <v>#REF!</v>
      </c>
      <c r="Q533" s="39" t="e">
        <f>#REF!+Q534</f>
        <v>#REF!</v>
      </c>
      <c r="R533" s="38">
        <f t="shared" si="101"/>
        <v>10276</v>
      </c>
      <c r="S533" s="38">
        <f t="shared" si="101"/>
        <v>11099.4</v>
      </c>
      <c r="T533" s="38">
        <f t="shared" si="101"/>
        <v>0</v>
      </c>
      <c r="U533" s="38">
        <f t="shared" si="101"/>
        <v>0</v>
      </c>
      <c r="V533" s="38">
        <f t="shared" si="101"/>
        <v>0</v>
      </c>
      <c r="W533" s="38">
        <f t="shared" si="101"/>
        <v>0</v>
      </c>
      <c r="X533" s="38">
        <f>X534+X536</f>
        <v>9226</v>
      </c>
      <c r="Y533" s="38">
        <f>Y534+Y536</f>
        <v>9625</v>
      </c>
      <c r="Z533" s="38">
        <f>Z534+Z536</f>
        <v>9625</v>
      </c>
      <c r="AA533" s="67">
        <f t="shared" si="99"/>
        <v>1</v>
      </c>
      <c r="AB533" s="320"/>
    </row>
    <row r="534" spans="1:28" ht="63">
      <c r="A534" s="375" t="s">
        <v>325</v>
      </c>
      <c r="B534" s="37" t="s">
        <v>48</v>
      </c>
      <c r="C534" s="37" t="s">
        <v>36</v>
      </c>
      <c r="D534" s="91" t="s">
        <v>326</v>
      </c>
      <c r="E534" s="37" t="s">
        <v>38</v>
      </c>
      <c r="F534" s="38">
        <v>1000</v>
      </c>
      <c r="G534" s="38">
        <v>1000</v>
      </c>
      <c r="H534" s="38"/>
      <c r="I534" s="38"/>
      <c r="J534" s="38"/>
      <c r="K534" s="38"/>
      <c r="L534" s="63">
        <v>1000</v>
      </c>
      <c r="M534" s="63">
        <v>1000</v>
      </c>
      <c r="N534" s="63">
        <v>0</v>
      </c>
      <c r="O534" s="38"/>
      <c r="P534" s="38"/>
      <c r="Q534" s="38"/>
      <c r="R534" s="38">
        <f t="shared" si="101"/>
        <v>10276</v>
      </c>
      <c r="S534" s="38">
        <f t="shared" si="101"/>
        <v>11099.4</v>
      </c>
      <c r="T534" s="38">
        <f t="shared" si="101"/>
        <v>0</v>
      </c>
      <c r="U534" s="38">
        <f t="shared" si="101"/>
        <v>0</v>
      </c>
      <c r="V534" s="38">
        <f t="shared" si="101"/>
        <v>0</v>
      </c>
      <c r="W534" s="38">
        <f t="shared" si="101"/>
        <v>0</v>
      </c>
      <c r="X534" s="38">
        <f>X535</f>
        <v>3000</v>
      </c>
      <c r="Y534" s="38">
        <f>Y535</f>
        <v>3399</v>
      </c>
      <c r="Z534" s="38">
        <f>Z535</f>
        <v>3399</v>
      </c>
      <c r="AA534" s="67">
        <f t="shared" si="99"/>
        <v>1</v>
      </c>
      <c r="AB534" s="320"/>
    </row>
    <row r="535" spans="1:28" ht="63">
      <c r="A535" s="97" t="s">
        <v>327</v>
      </c>
      <c r="B535" s="37" t="s">
        <v>48</v>
      </c>
      <c r="C535" s="37" t="s">
        <v>36</v>
      </c>
      <c r="D535" s="91" t="s">
        <v>326</v>
      </c>
      <c r="E535" s="37" t="s">
        <v>328</v>
      </c>
      <c r="F535" s="38">
        <v>1000</v>
      </c>
      <c r="G535" s="38">
        <v>1000</v>
      </c>
      <c r="H535" s="38"/>
      <c r="I535" s="38"/>
      <c r="J535" s="38"/>
      <c r="K535" s="38"/>
      <c r="L535" s="63">
        <v>1000</v>
      </c>
      <c r="M535" s="63">
        <v>1000</v>
      </c>
      <c r="N535" s="63">
        <v>0</v>
      </c>
      <c r="O535" s="38"/>
      <c r="P535" s="38"/>
      <c r="Q535" s="38"/>
      <c r="R535" s="38">
        <v>10276</v>
      </c>
      <c r="S535" s="38">
        <f>9876+400+823.4</f>
        <v>11099.4</v>
      </c>
      <c r="T535" s="38"/>
      <c r="U535" s="90"/>
      <c r="V535" s="40"/>
      <c r="W535" s="64"/>
      <c r="X535" s="38">
        <v>3000</v>
      </c>
      <c r="Y535" s="38">
        <v>3399</v>
      </c>
      <c r="Z535" s="38">
        <v>3399</v>
      </c>
      <c r="AA535" s="67">
        <f t="shared" si="99"/>
        <v>1</v>
      </c>
      <c r="AB535" s="320"/>
    </row>
    <row r="536" spans="1:28" ht="141.75">
      <c r="A536" s="71" t="s">
        <v>329</v>
      </c>
      <c r="B536" s="37" t="s">
        <v>48</v>
      </c>
      <c r="C536" s="37" t="s">
        <v>36</v>
      </c>
      <c r="D536" s="91" t="s">
        <v>330</v>
      </c>
      <c r="E536" s="91" t="s">
        <v>38</v>
      </c>
      <c r="F536" s="38"/>
      <c r="G536" s="38"/>
      <c r="H536" s="38"/>
      <c r="I536" s="38"/>
      <c r="J536" s="38"/>
      <c r="K536" s="38"/>
      <c r="L536" s="63"/>
      <c r="M536" s="63"/>
      <c r="N536" s="63"/>
      <c r="O536" s="38"/>
      <c r="P536" s="38"/>
      <c r="Q536" s="38"/>
      <c r="R536" s="38"/>
      <c r="S536" s="38"/>
      <c r="T536" s="38"/>
      <c r="U536" s="90"/>
      <c r="V536" s="40"/>
      <c r="W536" s="64"/>
      <c r="X536" s="38">
        <f>X537</f>
        <v>6226</v>
      </c>
      <c r="Y536" s="38">
        <f>Y537</f>
        <v>6226</v>
      </c>
      <c r="Z536" s="38">
        <f>Z537</f>
        <v>6226</v>
      </c>
      <c r="AA536" s="67">
        <f t="shared" si="99"/>
        <v>1</v>
      </c>
      <c r="AB536" s="320"/>
    </row>
    <row r="537" spans="1:28" ht="63">
      <c r="A537" s="71" t="s">
        <v>327</v>
      </c>
      <c r="B537" s="37" t="s">
        <v>48</v>
      </c>
      <c r="C537" s="37" t="s">
        <v>36</v>
      </c>
      <c r="D537" s="91" t="s">
        <v>330</v>
      </c>
      <c r="E537" s="91" t="s">
        <v>328</v>
      </c>
      <c r="F537" s="38"/>
      <c r="G537" s="38"/>
      <c r="H537" s="38"/>
      <c r="I537" s="38"/>
      <c r="J537" s="38"/>
      <c r="K537" s="38"/>
      <c r="L537" s="63"/>
      <c r="M537" s="63"/>
      <c r="N537" s="63"/>
      <c r="O537" s="38"/>
      <c r="P537" s="38"/>
      <c r="Q537" s="38"/>
      <c r="R537" s="38"/>
      <c r="S537" s="38"/>
      <c r="T537" s="38"/>
      <c r="U537" s="90"/>
      <c r="V537" s="40"/>
      <c r="W537" s="64"/>
      <c r="X537" s="38">
        <v>6226</v>
      </c>
      <c r="Y537" s="38">
        <v>6226</v>
      </c>
      <c r="Z537" s="38">
        <v>6226</v>
      </c>
      <c r="AA537" s="67">
        <f t="shared" si="99"/>
        <v>1</v>
      </c>
      <c r="AB537" s="320"/>
    </row>
    <row r="538" spans="1:28" ht="31.5">
      <c r="A538" s="376" t="s">
        <v>63</v>
      </c>
      <c r="B538" s="322" t="s">
        <v>48</v>
      </c>
      <c r="C538" s="322" t="s">
        <v>39</v>
      </c>
      <c r="D538" s="377" t="s">
        <v>40</v>
      </c>
      <c r="E538" s="322" t="s">
        <v>38</v>
      </c>
      <c r="F538" s="62"/>
      <c r="G538" s="62"/>
      <c r="H538" s="62"/>
      <c r="I538" s="62"/>
      <c r="J538" s="62"/>
      <c r="K538" s="62"/>
      <c r="L538" s="63"/>
      <c r="M538" s="63"/>
      <c r="N538" s="63"/>
      <c r="O538" s="62"/>
      <c r="P538" s="62"/>
      <c r="Q538" s="62"/>
      <c r="R538" s="62"/>
      <c r="S538" s="62"/>
      <c r="T538" s="62"/>
      <c r="U538" s="378"/>
      <c r="V538" s="64"/>
      <c r="W538" s="64"/>
      <c r="X538" s="62">
        <f aca="true" t="shared" si="102" ref="X538:Z540">X539</f>
        <v>600</v>
      </c>
      <c r="Y538" s="62">
        <f t="shared" si="102"/>
        <v>201</v>
      </c>
      <c r="Z538" s="62">
        <f t="shared" si="102"/>
        <v>201</v>
      </c>
      <c r="AA538" s="325">
        <f t="shared" si="99"/>
        <v>1</v>
      </c>
      <c r="AB538" s="320"/>
    </row>
    <row r="539" spans="1:28" ht="31.5">
      <c r="A539" s="85" t="s">
        <v>331</v>
      </c>
      <c r="B539" s="37" t="s">
        <v>48</v>
      </c>
      <c r="C539" s="37" t="s">
        <v>39</v>
      </c>
      <c r="D539" s="91" t="s">
        <v>332</v>
      </c>
      <c r="E539" s="37" t="s">
        <v>38</v>
      </c>
      <c r="F539" s="38"/>
      <c r="G539" s="38"/>
      <c r="H539" s="38"/>
      <c r="I539" s="38"/>
      <c r="J539" s="38"/>
      <c r="K539" s="38"/>
      <c r="L539" s="63"/>
      <c r="M539" s="63"/>
      <c r="N539" s="63"/>
      <c r="O539" s="38"/>
      <c r="P539" s="38"/>
      <c r="Q539" s="38"/>
      <c r="R539" s="38"/>
      <c r="S539" s="38"/>
      <c r="T539" s="38"/>
      <c r="U539" s="90"/>
      <c r="V539" s="40"/>
      <c r="W539" s="64"/>
      <c r="X539" s="38">
        <f t="shared" si="102"/>
        <v>600</v>
      </c>
      <c r="Y539" s="38">
        <f t="shared" si="102"/>
        <v>201</v>
      </c>
      <c r="Z539" s="38">
        <f t="shared" si="102"/>
        <v>201</v>
      </c>
      <c r="AA539" s="67">
        <f t="shared" si="99"/>
        <v>1</v>
      </c>
      <c r="AB539" s="320"/>
    </row>
    <row r="540" spans="1:28" ht="63">
      <c r="A540" s="85" t="s">
        <v>333</v>
      </c>
      <c r="B540" s="37" t="s">
        <v>48</v>
      </c>
      <c r="C540" s="37" t="s">
        <v>39</v>
      </c>
      <c r="D540" s="37" t="s">
        <v>334</v>
      </c>
      <c r="E540" s="37" t="s">
        <v>38</v>
      </c>
      <c r="F540" s="38"/>
      <c r="G540" s="38"/>
      <c r="H540" s="38"/>
      <c r="I540" s="38"/>
      <c r="J540" s="38"/>
      <c r="K540" s="38"/>
      <c r="L540" s="63"/>
      <c r="M540" s="63"/>
      <c r="N540" s="63"/>
      <c r="O540" s="38"/>
      <c r="P540" s="38"/>
      <c r="Q540" s="38"/>
      <c r="R540" s="38"/>
      <c r="S540" s="38"/>
      <c r="T540" s="38"/>
      <c r="U540" s="90"/>
      <c r="V540" s="40"/>
      <c r="W540" s="64"/>
      <c r="X540" s="38">
        <f t="shared" si="102"/>
        <v>600</v>
      </c>
      <c r="Y540" s="38">
        <f t="shared" si="102"/>
        <v>201</v>
      </c>
      <c r="Z540" s="38">
        <f t="shared" si="102"/>
        <v>201</v>
      </c>
      <c r="AA540" s="67">
        <f t="shared" si="99"/>
        <v>1</v>
      </c>
      <c r="AB540" s="320"/>
    </row>
    <row r="541" spans="1:28" ht="94.5">
      <c r="A541" s="85" t="s">
        <v>335</v>
      </c>
      <c r="B541" s="37" t="s">
        <v>48</v>
      </c>
      <c r="C541" s="37" t="s">
        <v>39</v>
      </c>
      <c r="D541" s="91" t="s">
        <v>334</v>
      </c>
      <c r="E541" s="91" t="s">
        <v>336</v>
      </c>
      <c r="F541" s="38"/>
      <c r="G541" s="38"/>
      <c r="H541" s="38"/>
      <c r="I541" s="38"/>
      <c r="J541" s="38"/>
      <c r="K541" s="38"/>
      <c r="L541" s="63"/>
      <c r="M541" s="63"/>
      <c r="N541" s="63"/>
      <c r="O541" s="38"/>
      <c r="P541" s="38"/>
      <c r="Q541" s="38"/>
      <c r="R541" s="38"/>
      <c r="S541" s="38"/>
      <c r="T541" s="38"/>
      <c r="U541" s="90"/>
      <c r="V541" s="40"/>
      <c r="W541" s="64"/>
      <c r="X541" s="38">
        <v>600</v>
      </c>
      <c r="Y541" s="38">
        <v>201</v>
      </c>
      <c r="Z541" s="38">
        <v>201</v>
      </c>
      <c r="AA541" s="67">
        <f t="shared" si="99"/>
        <v>1</v>
      </c>
      <c r="AB541" s="320"/>
    </row>
    <row r="542" spans="1:28" ht="15.75">
      <c r="A542" s="68"/>
      <c r="B542" s="37"/>
      <c r="C542" s="37"/>
      <c r="D542" s="91"/>
      <c r="E542" s="91"/>
      <c r="F542" s="38"/>
      <c r="G542" s="38"/>
      <c r="H542" s="38"/>
      <c r="I542" s="38"/>
      <c r="J542" s="38"/>
      <c r="K542" s="38"/>
      <c r="L542" s="63"/>
      <c r="M542" s="63"/>
      <c r="N542" s="63"/>
      <c r="O542" s="38"/>
      <c r="P542" s="38"/>
      <c r="Q542" s="38"/>
      <c r="R542" s="38"/>
      <c r="S542" s="38"/>
      <c r="T542" s="38"/>
      <c r="U542" s="90"/>
      <c r="V542" s="40"/>
      <c r="W542" s="64"/>
      <c r="X542" s="38"/>
      <c r="Y542" s="38"/>
      <c r="Z542" s="38"/>
      <c r="AA542" s="67"/>
      <c r="AB542" s="320"/>
    </row>
    <row r="543" spans="1:28" ht="15.75">
      <c r="A543" s="99"/>
      <c r="B543" s="86"/>
      <c r="C543" s="86"/>
      <c r="D543" s="86"/>
      <c r="E543" s="86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9"/>
      <c r="W543" s="367"/>
      <c r="X543" s="90"/>
      <c r="Y543" s="93"/>
      <c r="Z543" s="93"/>
      <c r="AA543" s="67"/>
      <c r="AB543" s="320"/>
    </row>
    <row r="544" spans="1:28" ht="15.75">
      <c r="A544" s="379" t="s">
        <v>12</v>
      </c>
      <c r="B544" s="86"/>
      <c r="C544" s="86"/>
      <c r="D544" s="86"/>
      <c r="E544" s="86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8" t="e">
        <f>R16+#REF!+R201+R236+R246+R469+#REF!+R503+R512+R524+#REF!+R532</f>
        <v>#REF!</v>
      </c>
      <c r="S544" s="88" t="e">
        <f>S16+#REF!+S201+S236+S246+S469+#REF!+S503+S512+S524+#REF!+S532</f>
        <v>#REF!</v>
      </c>
      <c r="T544" s="87"/>
      <c r="U544" s="87"/>
      <c r="V544" s="89"/>
      <c r="W544" s="367"/>
      <c r="X544" s="62">
        <f>X16+X201+X236+X246+X469+X503+X512+X524+X532+X186+X191+X497</f>
        <v>202382.21999999997</v>
      </c>
      <c r="Y544" s="62">
        <f>Y16+Y201+Y236+Y246+Y469+Y503+Y512+Y524+Y532+Y186+Y191+Y497</f>
        <v>347921.18999999994</v>
      </c>
      <c r="Z544" s="62">
        <f>Z16+Z201+Z236+Z246+Z469+Z503+Z512+Z524+Z532+Z186+Z191+Z497</f>
        <v>338208.51</v>
      </c>
      <c r="AA544" s="325">
        <f>Z544/Y544</f>
        <v>0.9720836779156798</v>
      </c>
      <c r="AB544" s="320"/>
    </row>
    <row r="545" spans="1:28" ht="15.75">
      <c r="A545" s="90"/>
      <c r="B545" s="91"/>
      <c r="C545" s="91"/>
      <c r="D545" s="91"/>
      <c r="E545" s="91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38"/>
      <c r="T545" s="90"/>
      <c r="U545" s="90"/>
      <c r="V545" s="39"/>
      <c r="W545" s="63"/>
      <c r="X545" s="63"/>
      <c r="Y545" s="65"/>
      <c r="Z545" s="92"/>
      <c r="AA545" s="93"/>
      <c r="AB545" s="320"/>
    </row>
    <row r="546" spans="1:28" ht="12.75">
      <c r="A546" s="22"/>
      <c r="B546" s="23"/>
      <c r="C546" s="23"/>
      <c r="D546" s="23"/>
      <c r="E546" s="23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17"/>
      <c r="S546" s="17"/>
      <c r="T546" s="22"/>
      <c r="U546" s="22"/>
      <c r="V546" s="19"/>
      <c r="W546" s="21"/>
      <c r="X546" s="21"/>
      <c r="Y546" s="24"/>
      <c r="Z546" s="17"/>
      <c r="AA546" s="17"/>
      <c r="AB546" s="320"/>
    </row>
    <row r="547" spans="1:28" ht="12.75">
      <c r="A547" s="22"/>
      <c r="B547" s="23"/>
      <c r="C547" s="23"/>
      <c r="D547" s="23"/>
      <c r="E547" s="23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17"/>
      <c r="T547" s="22"/>
      <c r="U547" s="22"/>
      <c r="V547" s="19"/>
      <c r="W547" s="21"/>
      <c r="X547" s="21"/>
      <c r="Y547" s="17"/>
      <c r="Z547" s="25"/>
      <c r="AA547" s="25"/>
      <c r="AB547" s="320"/>
    </row>
    <row r="548" spans="1:28" ht="12.75">
      <c r="A548" s="22"/>
      <c r="B548" s="23"/>
      <c r="C548" s="23"/>
      <c r="D548" s="23"/>
      <c r="E548" s="23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19"/>
      <c r="W548" s="21"/>
      <c r="X548" s="21"/>
      <c r="Y548" s="24"/>
      <c r="Z548" s="24"/>
      <c r="AA548" s="24"/>
      <c r="AB548" s="320"/>
    </row>
    <row r="549" spans="1:28" ht="12.75">
      <c r="A549" s="22"/>
      <c r="B549" s="23"/>
      <c r="C549" s="23"/>
      <c r="D549" s="23"/>
      <c r="E549" s="23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19"/>
      <c r="W549" s="21"/>
      <c r="X549" s="21"/>
      <c r="Y549" s="24"/>
      <c r="Z549" s="24"/>
      <c r="AA549" s="24"/>
      <c r="AB549" s="320"/>
    </row>
    <row r="550" spans="1:28" ht="12.75">
      <c r="A550" s="22"/>
      <c r="B550" s="23"/>
      <c r="C550" s="23"/>
      <c r="D550" s="23"/>
      <c r="E550" s="23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17"/>
      <c r="T550" s="22"/>
      <c r="U550" s="22"/>
      <c r="V550" s="19"/>
      <c r="W550" s="21"/>
      <c r="X550" s="21"/>
      <c r="Y550" s="25"/>
      <c r="Z550" s="25"/>
      <c r="AA550" s="24"/>
      <c r="AB550" s="320"/>
    </row>
    <row r="551" spans="1:28" ht="12.75">
      <c r="A551" s="22"/>
      <c r="B551" s="23"/>
      <c r="C551" s="23"/>
      <c r="D551" s="23"/>
      <c r="E551" s="23"/>
      <c r="F551" s="22"/>
      <c r="G551" s="22"/>
      <c r="H551" s="22"/>
      <c r="I551" s="22"/>
      <c r="J551" s="22"/>
      <c r="K551" s="22"/>
      <c r="L551" s="22"/>
      <c r="M551" s="22"/>
      <c r="N551" s="22"/>
      <c r="O551" s="26"/>
      <c r="P551" s="26"/>
      <c r="Q551" s="26"/>
      <c r="R551" s="26"/>
      <c r="S551" s="26"/>
      <c r="T551" s="26"/>
      <c r="U551" s="26"/>
      <c r="V551" s="20"/>
      <c r="W551" s="18"/>
      <c r="X551" s="18"/>
      <c r="Y551" s="24"/>
      <c r="Z551" s="24"/>
      <c r="AA551" s="24"/>
      <c r="AB551" s="320"/>
    </row>
    <row r="552" spans="1:28" ht="12.75">
      <c r="A552" s="22"/>
      <c r="B552" s="23"/>
      <c r="C552" s="23"/>
      <c r="D552" s="23"/>
      <c r="E552" s="23"/>
      <c r="F552" s="22"/>
      <c r="G552" s="22"/>
      <c r="H552" s="22"/>
      <c r="I552" s="22"/>
      <c r="J552" s="22"/>
      <c r="K552" s="22"/>
      <c r="L552" s="22"/>
      <c r="M552" s="22"/>
      <c r="N552" s="22"/>
      <c r="O552" s="26"/>
      <c r="P552" s="26"/>
      <c r="Q552" s="26"/>
      <c r="R552" s="26"/>
      <c r="S552" s="27"/>
      <c r="T552" s="26"/>
      <c r="U552" s="26"/>
      <c r="V552" s="20"/>
      <c r="W552" s="18"/>
      <c r="X552" s="18"/>
      <c r="Y552" s="24"/>
      <c r="Z552" s="28"/>
      <c r="AA552" s="28"/>
      <c r="AB552" s="320"/>
    </row>
    <row r="553" spans="1:28" ht="12.75">
      <c r="A553" s="29"/>
      <c r="B553" s="30"/>
      <c r="C553" s="30"/>
      <c r="D553" s="30"/>
      <c r="E553" s="30"/>
      <c r="F553" s="29"/>
      <c r="G553" s="29"/>
      <c r="H553" s="29"/>
      <c r="I553" s="29"/>
      <c r="J553" s="29"/>
      <c r="K553" s="29"/>
      <c r="L553" s="29"/>
      <c r="M553" s="29"/>
      <c r="N553" s="29"/>
      <c r="O553" s="31"/>
      <c r="P553" s="31"/>
      <c r="Q553" s="31"/>
      <c r="R553" s="31"/>
      <c r="S553" s="31"/>
      <c r="T553" s="31"/>
      <c r="U553" s="31"/>
      <c r="V553" s="20"/>
      <c r="W553" s="18"/>
      <c r="X553" s="18"/>
      <c r="Y553" s="28"/>
      <c r="Z553" s="28"/>
      <c r="AA553" s="28"/>
      <c r="AB553" s="320"/>
    </row>
    <row r="554" spans="1:28" ht="12.75">
      <c r="A554" s="29"/>
      <c r="B554" s="30"/>
      <c r="C554" s="30"/>
      <c r="D554" s="30"/>
      <c r="E554" s="30"/>
      <c r="F554" s="29"/>
      <c r="G554" s="29"/>
      <c r="H554" s="29"/>
      <c r="I554" s="29"/>
      <c r="J554" s="29"/>
      <c r="K554" s="29"/>
      <c r="L554" s="29"/>
      <c r="M554" s="29"/>
      <c r="N554" s="29"/>
      <c r="O554" s="31"/>
      <c r="P554" s="31"/>
      <c r="Q554" s="31"/>
      <c r="R554" s="31"/>
      <c r="S554" s="31"/>
      <c r="T554" s="31"/>
      <c r="U554" s="31"/>
      <c r="V554" s="20"/>
      <c r="W554" s="18"/>
      <c r="X554" s="18"/>
      <c r="Y554" s="28"/>
      <c r="Z554" s="28"/>
      <c r="AA554" s="28"/>
      <c r="AB554" s="320"/>
    </row>
    <row r="555" spans="1:28" ht="12.75">
      <c r="A555" s="29"/>
      <c r="B555" s="30"/>
      <c r="C555" s="30"/>
      <c r="D555" s="30"/>
      <c r="E555" s="30"/>
      <c r="F555" s="29"/>
      <c r="G555" s="29"/>
      <c r="H555" s="29"/>
      <c r="I555" s="29"/>
      <c r="J555" s="29"/>
      <c r="K555" s="29"/>
      <c r="L555" s="29"/>
      <c r="M555" s="29"/>
      <c r="N555" s="29"/>
      <c r="O555" s="31"/>
      <c r="P555" s="31"/>
      <c r="Q555" s="31"/>
      <c r="R555" s="31"/>
      <c r="S555" s="31"/>
      <c r="T555" s="31"/>
      <c r="U555" s="31"/>
      <c r="V555" s="20"/>
      <c r="W555" s="18"/>
      <c r="X555" s="18"/>
      <c r="Y555" s="28"/>
      <c r="Z555" s="28"/>
      <c r="AA555" s="28"/>
      <c r="AB555" s="320"/>
    </row>
    <row r="556" spans="1:28" ht="12.75">
      <c r="A556" s="29"/>
      <c r="B556" s="30"/>
      <c r="C556" s="30"/>
      <c r="D556" s="30"/>
      <c r="E556" s="30"/>
      <c r="F556" s="29"/>
      <c r="G556" s="29"/>
      <c r="H556" s="29"/>
      <c r="I556" s="29"/>
      <c r="J556" s="29"/>
      <c r="K556" s="29"/>
      <c r="L556" s="29"/>
      <c r="M556" s="29"/>
      <c r="N556" s="29"/>
      <c r="O556" s="31"/>
      <c r="P556" s="31"/>
      <c r="Q556" s="31"/>
      <c r="R556" s="31"/>
      <c r="S556" s="31"/>
      <c r="T556" s="31"/>
      <c r="U556" s="31"/>
      <c r="V556" s="20"/>
      <c r="W556" s="18"/>
      <c r="X556" s="18"/>
      <c r="Y556" s="28"/>
      <c r="Z556" s="28"/>
      <c r="AA556" s="28"/>
      <c r="AB556" s="9"/>
    </row>
    <row r="557" spans="1:28" ht="12.75">
      <c r="A557" s="29"/>
      <c r="B557" s="30"/>
      <c r="C557" s="30"/>
      <c r="D557" s="30"/>
      <c r="E557" s="30"/>
      <c r="F557" s="29"/>
      <c r="G557" s="29"/>
      <c r="H557" s="29"/>
      <c r="I557" s="29"/>
      <c r="J557" s="29"/>
      <c r="K557" s="29"/>
      <c r="L557" s="29"/>
      <c r="M557" s="29"/>
      <c r="N557" s="29"/>
      <c r="O557" s="31"/>
      <c r="P557" s="31"/>
      <c r="Q557" s="31"/>
      <c r="R557" s="31"/>
      <c r="S557" s="31"/>
      <c r="T557" s="31"/>
      <c r="U557" s="31"/>
      <c r="V557" s="20"/>
      <c r="W557" s="18"/>
      <c r="X557" s="18"/>
      <c r="Y557" s="28"/>
      <c r="Z557" s="28"/>
      <c r="AA557" s="28"/>
      <c r="AB557" s="9"/>
    </row>
    <row r="558" spans="1:28" ht="12.75">
      <c r="A558" s="29"/>
      <c r="B558" s="30"/>
      <c r="C558" s="30"/>
      <c r="D558" s="30"/>
      <c r="E558" s="30"/>
      <c r="F558" s="29"/>
      <c r="G558" s="29"/>
      <c r="H558" s="29"/>
      <c r="I558" s="29"/>
      <c r="J558" s="29"/>
      <c r="K558" s="29"/>
      <c r="L558" s="29"/>
      <c r="M558" s="29"/>
      <c r="N558" s="29"/>
      <c r="O558" s="31"/>
      <c r="P558" s="31"/>
      <c r="Q558" s="31"/>
      <c r="R558" s="31"/>
      <c r="S558" s="31"/>
      <c r="T558" s="31"/>
      <c r="U558" s="31"/>
      <c r="V558" s="20"/>
      <c r="W558" s="18"/>
      <c r="X558" s="18"/>
      <c r="Y558" s="28"/>
      <c r="Z558" s="28"/>
      <c r="AA558" s="28"/>
      <c r="AB558" s="9"/>
    </row>
    <row r="559" spans="1:28" ht="12.75">
      <c r="A559" s="29"/>
      <c r="B559" s="30"/>
      <c r="C559" s="30"/>
      <c r="D559" s="30"/>
      <c r="E559" s="30"/>
      <c r="F559" s="29"/>
      <c r="G559" s="29"/>
      <c r="H559" s="29"/>
      <c r="I559" s="29"/>
      <c r="J559" s="29"/>
      <c r="K559" s="29"/>
      <c r="L559" s="29"/>
      <c r="M559" s="29"/>
      <c r="N559" s="29"/>
      <c r="O559" s="31"/>
      <c r="P559" s="31"/>
      <c r="Q559" s="31"/>
      <c r="R559" s="31"/>
      <c r="S559" s="31"/>
      <c r="T559" s="31"/>
      <c r="U559" s="31"/>
      <c r="V559" s="20"/>
      <c r="W559" s="18"/>
      <c r="X559" s="18"/>
      <c r="Y559" s="28"/>
      <c r="Z559" s="28"/>
      <c r="AA559" s="28"/>
      <c r="AB559" s="9"/>
    </row>
    <row r="560" spans="1:28" ht="12.75">
      <c r="A560" s="29"/>
      <c r="B560" s="30"/>
      <c r="C560" s="30"/>
      <c r="D560" s="30"/>
      <c r="E560" s="30"/>
      <c r="F560" s="29"/>
      <c r="G560" s="29"/>
      <c r="H560" s="29"/>
      <c r="I560" s="29"/>
      <c r="J560" s="29"/>
      <c r="K560" s="29"/>
      <c r="L560" s="29"/>
      <c r="M560" s="29"/>
      <c r="N560" s="29"/>
      <c r="O560" s="31"/>
      <c r="P560" s="31"/>
      <c r="Q560" s="31"/>
      <c r="R560" s="31"/>
      <c r="S560" s="31"/>
      <c r="T560" s="31"/>
      <c r="U560" s="31"/>
      <c r="V560" s="20"/>
      <c r="W560" s="18"/>
      <c r="X560" s="18"/>
      <c r="Y560" s="28"/>
      <c r="Z560" s="28"/>
      <c r="AA560" s="28"/>
      <c r="AB560" s="9"/>
    </row>
    <row r="561" spans="1:28" ht="12.75">
      <c r="A561" s="29"/>
      <c r="B561" s="30"/>
      <c r="C561" s="30"/>
      <c r="D561" s="30"/>
      <c r="E561" s="30"/>
      <c r="F561" s="29"/>
      <c r="G561" s="29"/>
      <c r="H561" s="29"/>
      <c r="I561" s="29"/>
      <c r="J561" s="29"/>
      <c r="K561" s="29"/>
      <c r="L561" s="29"/>
      <c r="M561" s="29"/>
      <c r="N561" s="29"/>
      <c r="O561" s="31"/>
      <c r="P561" s="31"/>
      <c r="Q561" s="31"/>
      <c r="R561" s="31"/>
      <c r="S561" s="31"/>
      <c r="T561" s="31"/>
      <c r="U561" s="31"/>
      <c r="V561" s="20"/>
      <c r="W561" s="18"/>
      <c r="X561" s="18"/>
      <c r="Y561" s="28"/>
      <c r="Z561" s="28"/>
      <c r="AA561" s="28"/>
      <c r="AB561" s="9"/>
    </row>
    <row r="562" spans="1:28" ht="12.75">
      <c r="A562" s="29"/>
      <c r="B562" s="30"/>
      <c r="C562" s="30"/>
      <c r="D562" s="30"/>
      <c r="E562" s="30"/>
      <c r="F562" s="29"/>
      <c r="G562" s="29"/>
      <c r="H562" s="29"/>
      <c r="I562" s="29"/>
      <c r="J562" s="29"/>
      <c r="K562" s="29"/>
      <c r="L562" s="29"/>
      <c r="M562" s="29"/>
      <c r="N562" s="29"/>
      <c r="O562" s="31"/>
      <c r="P562" s="31"/>
      <c r="Q562" s="31"/>
      <c r="R562" s="31"/>
      <c r="S562" s="31"/>
      <c r="T562" s="31"/>
      <c r="U562" s="31"/>
      <c r="V562" s="20"/>
      <c r="W562" s="18"/>
      <c r="X562" s="18"/>
      <c r="Y562" s="28"/>
      <c r="Z562" s="28"/>
      <c r="AA562" s="28"/>
      <c r="AB562" s="9"/>
    </row>
    <row r="563" spans="1:28" ht="12.75">
      <c r="A563" s="29"/>
      <c r="B563" s="30"/>
      <c r="C563" s="30"/>
      <c r="D563" s="30"/>
      <c r="E563" s="30"/>
      <c r="F563" s="29"/>
      <c r="G563" s="29"/>
      <c r="H563" s="29"/>
      <c r="I563" s="29"/>
      <c r="J563" s="29"/>
      <c r="K563" s="29"/>
      <c r="L563" s="29"/>
      <c r="M563" s="29"/>
      <c r="N563" s="29"/>
      <c r="O563" s="31"/>
      <c r="P563" s="31"/>
      <c r="Q563" s="31"/>
      <c r="R563" s="31"/>
      <c r="S563" s="31"/>
      <c r="T563" s="31"/>
      <c r="U563" s="31"/>
      <c r="V563" s="20"/>
      <c r="W563" s="18"/>
      <c r="X563" s="18"/>
      <c r="Y563" s="28"/>
      <c r="Z563" s="28"/>
      <c r="AA563" s="28"/>
      <c r="AB563" s="9"/>
    </row>
    <row r="564" spans="1:28" ht="12.75">
      <c r="A564" s="29"/>
      <c r="B564" s="30"/>
      <c r="C564" s="30"/>
      <c r="D564" s="30"/>
      <c r="E564" s="30"/>
      <c r="F564" s="29"/>
      <c r="G564" s="29"/>
      <c r="H564" s="29"/>
      <c r="I564" s="29"/>
      <c r="J564" s="29"/>
      <c r="K564" s="29"/>
      <c r="L564" s="29"/>
      <c r="M564" s="29"/>
      <c r="N564" s="29"/>
      <c r="O564" s="31"/>
      <c r="P564" s="31"/>
      <c r="Q564" s="31"/>
      <c r="R564" s="31"/>
      <c r="S564" s="31"/>
      <c r="T564" s="31"/>
      <c r="U564" s="31"/>
      <c r="V564" s="20"/>
      <c r="W564" s="18"/>
      <c r="X564" s="18"/>
      <c r="Y564" s="28"/>
      <c r="Z564" s="28"/>
      <c r="AA564" s="28"/>
      <c r="AB564" s="9"/>
    </row>
    <row r="565" spans="1:28" ht="12.75">
      <c r="A565" s="29"/>
      <c r="B565" s="30"/>
      <c r="C565" s="30"/>
      <c r="D565" s="30"/>
      <c r="E565" s="30"/>
      <c r="F565" s="29"/>
      <c r="G565" s="29"/>
      <c r="H565" s="29"/>
      <c r="I565" s="29"/>
      <c r="J565" s="29"/>
      <c r="K565" s="29"/>
      <c r="L565" s="29"/>
      <c r="M565" s="29"/>
      <c r="N565" s="29"/>
      <c r="O565" s="31"/>
      <c r="P565" s="31"/>
      <c r="Q565" s="31"/>
      <c r="R565" s="31"/>
      <c r="S565" s="31"/>
      <c r="T565" s="31"/>
      <c r="U565" s="31"/>
      <c r="V565" s="20"/>
      <c r="W565" s="18"/>
      <c r="X565" s="18"/>
      <c r="Y565" s="28"/>
      <c r="Z565" s="28"/>
      <c r="AA565" s="28"/>
      <c r="AB565" s="9"/>
    </row>
    <row r="566" spans="1:28" ht="12.75">
      <c r="A566" s="29"/>
      <c r="B566" s="30"/>
      <c r="C566" s="30"/>
      <c r="D566" s="30"/>
      <c r="E566" s="30"/>
      <c r="F566" s="29"/>
      <c r="G566" s="29"/>
      <c r="H566" s="29"/>
      <c r="I566" s="29"/>
      <c r="J566" s="29"/>
      <c r="K566" s="29"/>
      <c r="L566" s="29"/>
      <c r="M566" s="29"/>
      <c r="N566" s="29"/>
      <c r="O566" s="31"/>
      <c r="P566" s="31"/>
      <c r="Q566" s="31"/>
      <c r="R566" s="31"/>
      <c r="S566" s="31"/>
      <c r="T566" s="31"/>
      <c r="U566" s="31"/>
      <c r="V566" s="20"/>
      <c r="W566" s="18"/>
      <c r="X566" s="18"/>
      <c r="Y566" s="28"/>
      <c r="Z566" s="28"/>
      <c r="AA566" s="28"/>
      <c r="AB566" s="9"/>
    </row>
    <row r="567" spans="1:28" ht="12.75">
      <c r="A567" s="29"/>
      <c r="B567" s="30"/>
      <c r="C567" s="30"/>
      <c r="D567" s="30"/>
      <c r="E567" s="30"/>
      <c r="F567" s="29"/>
      <c r="G567" s="29"/>
      <c r="H567" s="29"/>
      <c r="I567" s="29"/>
      <c r="J567" s="29"/>
      <c r="K567" s="29"/>
      <c r="L567" s="29"/>
      <c r="M567" s="29"/>
      <c r="N567" s="29"/>
      <c r="O567" s="31"/>
      <c r="P567" s="31"/>
      <c r="Q567" s="31"/>
      <c r="R567" s="31"/>
      <c r="S567" s="31"/>
      <c r="T567" s="31"/>
      <c r="U567" s="31"/>
      <c r="V567" s="20"/>
      <c r="W567" s="18"/>
      <c r="X567" s="18"/>
      <c r="Y567" s="28"/>
      <c r="Z567" s="28"/>
      <c r="AA567" s="28"/>
      <c r="AB567" s="9"/>
    </row>
    <row r="568" spans="1:28" ht="12.75">
      <c r="A568" s="29"/>
      <c r="B568" s="30"/>
      <c r="C568" s="30"/>
      <c r="D568" s="30"/>
      <c r="E568" s="30"/>
      <c r="F568" s="29"/>
      <c r="G568" s="29"/>
      <c r="H568" s="29"/>
      <c r="I568" s="29"/>
      <c r="J568" s="29"/>
      <c r="K568" s="29"/>
      <c r="L568" s="29"/>
      <c r="M568" s="29"/>
      <c r="N568" s="29"/>
      <c r="O568" s="31"/>
      <c r="P568" s="31"/>
      <c r="Q568" s="31"/>
      <c r="R568" s="31"/>
      <c r="S568" s="31"/>
      <c r="T568" s="31"/>
      <c r="U568" s="31"/>
      <c r="V568" s="20"/>
      <c r="W568" s="18"/>
      <c r="X568" s="18"/>
      <c r="Y568" s="28"/>
      <c r="Z568" s="28"/>
      <c r="AA568" s="28"/>
      <c r="AB568" s="9"/>
    </row>
    <row r="569" spans="1:28" ht="12.75">
      <c r="A569" s="29"/>
      <c r="B569" s="30"/>
      <c r="C569" s="30"/>
      <c r="D569" s="30"/>
      <c r="E569" s="30"/>
      <c r="F569" s="29"/>
      <c r="G569" s="29"/>
      <c r="H569" s="29"/>
      <c r="I569" s="29"/>
      <c r="J569" s="29"/>
      <c r="K569" s="29"/>
      <c r="L569" s="29"/>
      <c r="M569" s="29"/>
      <c r="N569" s="29"/>
      <c r="O569" s="31"/>
      <c r="P569" s="31"/>
      <c r="Q569" s="31"/>
      <c r="R569" s="31"/>
      <c r="S569" s="31"/>
      <c r="T569" s="31"/>
      <c r="U569" s="31"/>
      <c r="V569" s="20"/>
      <c r="W569" s="18"/>
      <c r="X569" s="18"/>
      <c r="Y569" s="28"/>
      <c r="Z569" s="28"/>
      <c r="AA569" s="28"/>
      <c r="AB569" s="9"/>
    </row>
    <row r="570" spans="1:28" ht="12.75">
      <c r="A570" s="29"/>
      <c r="B570" s="30"/>
      <c r="C570" s="30"/>
      <c r="D570" s="30"/>
      <c r="E570" s="30"/>
      <c r="F570" s="29"/>
      <c r="G570" s="29"/>
      <c r="H570" s="29"/>
      <c r="I570" s="29"/>
      <c r="J570" s="29"/>
      <c r="K570" s="29"/>
      <c r="L570" s="29"/>
      <c r="M570" s="29"/>
      <c r="N570" s="29"/>
      <c r="O570" s="31"/>
      <c r="P570" s="31"/>
      <c r="Q570" s="31"/>
      <c r="R570" s="31"/>
      <c r="S570" s="31"/>
      <c r="T570" s="31"/>
      <c r="U570" s="31"/>
      <c r="V570" s="20"/>
      <c r="W570" s="18"/>
      <c r="X570" s="18"/>
      <c r="Y570" s="28"/>
      <c r="Z570" s="28"/>
      <c r="AA570" s="28"/>
      <c r="AB570" s="9"/>
    </row>
    <row r="571" spans="1:28" ht="12.75">
      <c r="A571" s="29"/>
      <c r="B571" s="30"/>
      <c r="C571" s="30"/>
      <c r="D571" s="30"/>
      <c r="E571" s="30"/>
      <c r="F571" s="29"/>
      <c r="G571" s="29"/>
      <c r="H571" s="29"/>
      <c r="I571" s="29"/>
      <c r="J571" s="29"/>
      <c r="K571" s="29"/>
      <c r="L571" s="29"/>
      <c r="M571" s="29"/>
      <c r="N571" s="29"/>
      <c r="O571" s="31"/>
      <c r="P571" s="31"/>
      <c r="Q571" s="31"/>
      <c r="R571" s="31"/>
      <c r="S571" s="31"/>
      <c r="T571" s="31"/>
      <c r="U571" s="31"/>
      <c r="V571" s="20"/>
      <c r="W571" s="18"/>
      <c r="X571" s="18"/>
      <c r="Y571" s="28"/>
      <c r="Z571" s="28"/>
      <c r="AA571" s="28"/>
      <c r="AB571" s="9"/>
    </row>
    <row r="572" spans="1:28" ht="12.75">
      <c r="A572" s="29"/>
      <c r="B572" s="30"/>
      <c r="C572" s="30"/>
      <c r="D572" s="30"/>
      <c r="E572" s="30"/>
      <c r="F572" s="29"/>
      <c r="G572" s="29"/>
      <c r="H572" s="29"/>
      <c r="I572" s="29"/>
      <c r="J572" s="29"/>
      <c r="K572" s="29"/>
      <c r="L572" s="29"/>
      <c r="M572" s="29"/>
      <c r="N572" s="29"/>
      <c r="O572" s="31"/>
      <c r="P572" s="31"/>
      <c r="Q572" s="31"/>
      <c r="R572" s="31"/>
      <c r="S572" s="31"/>
      <c r="T572" s="31"/>
      <c r="U572" s="31"/>
      <c r="V572" s="20"/>
      <c r="W572" s="18"/>
      <c r="X572" s="18"/>
      <c r="Y572" s="28"/>
      <c r="Z572" s="28"/>
      <c r="AA572" s="28"/>
      <c r="AB572" s="9"/>
    </row>
    <row r="573" spans="1:28" ht="12.75">
      <c r="A573" s="29"/>
      <c r="B573" s="30"/>
      <c r="C573" s="30"/>
      <c r="D573" s="30"/>
      <c r="E573" s="30"/>
      <c r="F573" s="29"/>
      <c r="G573" s="29"/>
      <c r="H573" s="29"/>
      <c r="I573" s="29"/>
      <c r="J573" s="29"/>
      <c r="K573" s="29"/>
      <c r="L573" s="29"/>
      <c r="M573" s="29"/>
      <c r="N573" s="29"/>
      <c r="O573" s="31"/>
      <c r="P573" s="31"/>
      <c r="Q573" s="31"/>
      <c r="R573" s="31"/>
      <c r="S573" s="31"/>
      <c r="T573" s="31"/>
      <c r="U573" s="31"/>
      <c r="V573" s="20"/>
      <c r="W573" s="18"/>
      <c r="X573" s="18"/>
      <c r="Y573" s="28"/>
      <c r="Z573" s="28"/>
      <c r="AA573" s="28"/>
      <c r="AB573" s="9"/>
    </row>
    <row r="574" spans="1:28" ht="12.75">
      <c r="A574" s="29"/>
      <c r="B574" s="30"/>
      <c r="C574" s="30"/>
      <c r="D574" s="30"/>
      <c r="E574" s="30"/>
      <c r="F574" s="29"/>
      <c r="G574" s="29"/>
      <c r="H574" s="29"/>
      <c r="I574" s="29"/>
      <c r="J574" s="29"/>
      <c r="K574" s="29"/>
      <c r="L574" s="29"/>
      <c r="M574" s="29"/>
      <c r="N574" s="29"/>
      <c r="O574" s="31"/>
      <c r="P574" s="31"/>
      <c r="Q574" s="31"/>
      <c r="R574" s="31"/>
      <c r="S574" s="31"/>
      <c r="T574" s="31"/>
      <c r="U574" s="31"/>
      <c r="V574" s="31"/>
      <c r="W574" s="18"/>
      <c r="X574" s="18"/>
      <c r="Y574" s="28"/>
      <c r="Z574" s="28"/>
      <c r="AA574" s="28"/>
      <c r="AB574" s="9"/>
    </row>
    <row r="575" spans="1:28" ht="12.75">
      <c r="A575" s="28"/>
      <c r="B575" s="32"/>
      <c r="C575" s="32"/>
      <c r="D575" s="32"/>
      <c r="E575" s="32"/>
      <c r="F575" s="33"/>
      <c r="G575" s="33"/>
      <c r="H575" s="33"/>
      <c r="I575" s="28"/>
      <c r="J575" s="28"/>
      <c r="K575" s="28"/>
      <c r="L575" s="29"/>
      <c r="M575" s="29"/>
      <c r="N575" s="28"/>
      <c r="W575" s="18"/>
      <c r="X575" s="18"/>
      <c r="Y575" s="28"/>
      <c r="Z575" s="28"/>
      <c r="AA575" s="28"/>
      <c r="AB575" s="9"/>
    </row>
    <row r="576" spans="1:28" ht="12.75">
      <c r="A576" s="28"/>
      <c r="B576" s="32"/>
      <c r="C576" s="32"/>
      <c r="D576" s="32"/>
      <c r="E576" s="32"/>
      <c r="F576" s="33"/>
      <c r="G576" s="33"/>
      <c r="H576" s="33"/>
      <c r="I576" s="28"/>
      <c r="J576" s="28"/>
      <c r="K576" s="28"/>
      <c r="L576" s="29"/>
      <c r="M576" s="29"/>
      <c r="N576" s="28"/>
      <c r="W576" s="18"/>
      <c r="X576" s="18"/>
      <c r="Y576" s="28"/>
      <c r="Z576" s="28"/>
      <c r="AA576" s="28"/>
      <c r="AB576" s="9"/>
    </row>
    <row r="577" spans="1:28" ht="12.75">
      <c r="A577" s="28"/>
      <c r="B577" s="32"/>
      <c r="C577" s="32"/>
      <c r="D577" s="32"/>
      <c r="E577" s="32"/>
      <c r="F577" s="33"/>
      <c r="G577" s="33"/>
      <c r="H577" s="33"/>
      <c r="I577" s="28"/>
      <c r="J577" s="28"/>
      <c r="K577" s="28"/>
      <c r="L577" s="29"/>
      <c r="M577" s="29"/>
      <c r="N577" s="28"/>
      <c r="W577" s="18"/>
      <c r="X577" s="18"/>
      <c r="Y577" s="28"/>
      <c r="Z577" s="28"/>
      <c r="AA577" s="28"/>
      <c r="AB577" s="9"/>
    </row>
    <row r="578" spans="1:28" ht="12.75">
      <c r="A578" s="28"/>
      <c r="B578" s="32"/>
      <c r="C578" s="32"/>
      <c r="D578" s="32"/>
      <c r="E578" s="32"/>
      <c r="F578" s="33"/>
      <c r="G578" s="33"/>
      <c r="H578" s="33"/>
      <c r="I578" s="28"/>
      <c r="J578" s="28"/>
      <c r="K578" s="28"/>
      <c r="L578" s="29"/>
      <c r="M578" s="29"/>
      <c r="N578" s="28"/>
      <c r="W578" s="18"/>
      <c r="X578" s="18"/>
      <c r="Y578" s="28"/>
      <c r="Z578" s="28"/>
      <c r="AA578" s="28"/>
      <c r="AB578" s="9"/>
    </row>
    <row r="579" spans="1:28" ht="12.75">
      <c r="A579" s="28"/>
      <c r="B579" s="32"/>
      <c r="C579" s="32"/>
      <c r="D579" s="32"/>
      <c r="E579" s="32"/>
      <c r="F579" s="33"/>
      <c r="G579" s="33"/>
      <c r="H579" s="33"/>
      <c r="I579" s="28"/>
      <c r="J579" s="28"/>
      <c r="K579" s="28"/>
      <c r="L579" s="29"/>
      <c r="M579" s="29"/>
      <c r="N579" s="28"/>
      <c r="W579" s="18"/>
      <c r="X579" s="18"/>
      <c r="Y579" s="28"/>
      <c r="Z579" s="28"/>
      <c r="AA579" s="28"/>
      <c r="AB579" s="9"/>
    </row>
    <row r="580" spans="1:28" ht="12.75">
      <c r="A580" s="28"/>
      <c r="B580" s="32"/>
      <c r="C580" s="32"/>
      <c r="D580" s="32"/>
      <c r="E580" s="32"/>
      <c r="F580" s="33"/>
      <c r="G580" s="33"/>
      <c r="H580" s="33"/>
      <c r="I580" s="28"/>
      <c r="J580" s="28"/>
      <c r="K580" s="28"/>
      <c r="L580" s="29"/>
      <c r="M580" s="29"/>
      <c r="N580" s="28"/>
      <c r="W580" s="18"/>
      <c r="X580" s="18"/>
      <c r="Y580" s="28"/>
      <c r="Z580" s="28"/>
      <c r="AA580" s="28"/>
      <c r="AB580" s="9"/>
    </row>
    <row r="581" spans="1:28" ht="12.75">
      <c r="A581" s="28"/>
      <c r="B581" s="32"/>
      <c r="C581" s="32"/>
      <c r="D581" s="32"/>
      <c r="E581" s="32"/>
      <c r="F581" s="33"/>
      <c r="G581" s="33"/>
      <c r="H581" s="33"/>
      <c r="I581" s="28"/>
      <c r="J581" s="28"/>
      <c r="K581" s="28"/>
      <c r="L581" s="29"/>
      <c r="M581" s="29"/>
      <c r="N581" s="28"/>
      <c r="W581" s="18"/>
      <c r="X581" s="18"/>
      <c r="Y581" s="28"/>
      <c r="Z581" s="28"/>
      <c r="AA581" s="28"/>
      <c r="AB581" s="9"/>
    </row>
    <row r="582" spans="1:28" ht="12.75">
      <c r="A582" s="28"/>
      <c r="B582" s="32"/>
      <c r="C582" s="32"/>
      <c r="D582" s="32"/>
      <c r="E582" s="32"/>
      <c r="F582" s="33"/>
      <c r="G582" s="33"/>
      <c r="H582" s="33"/>
      <c r="I582" s="28"/>
      <c r="J582" s="28"/>
      <c r="K582" s="28"/>
      <c r="L582" s="29"/>
      <c r="M582" s="29"/>
      <c r="N582" s="28"/>
      <c r="W582" s="18"/>
      <c r="X582" s="18"/>
      <c r="Y582" s="28"/>
      <c r="Z582" s="28"/>
      <c r="AA582" s="28"/>
      <c r="AB582" s="9"/>
    </row>
    <row r="583" spans="1:28" ht="12.75">
      <c r="A583" s="28"/>
      <c r="B583" s="32"/>
      <c r="C583" s="32"/>
      <c r="D583" s="32"/>
      <c r="E583" s="32"/>
      <c r="F583" s="33"/>
      <c r="G583" s="33"/>
      <c r="H583" s="33"/>
      <c r="I583" s="28"/>
      <c r="J583" s="28"/>
      <c r="K583" s="28"/>
      <c r="L583" s="29"/>
      <c r="M583" s="29"/>
      <c r="N583" s="28"/>
      <c r="W583" s="18"/>
      <c r="X583" s="18"/>
      <c r="Y583" s="28"/>
      <c r="Z583" s="28"/>
      <c r="AA583" s="28"/>
      <c r="AB583" s="9"/>
    </row>
    <row r="584" spans="1:28" ht="12.75">
      <c r="A584" s="28"/>
      <c r="B584" s="32"/>
      <c r="C584" s="32"/>
      <c r="D584" s="32"/>
      <c r="E584" s="32"/>
      <c r="F584" s="33"/>
      <c r="G584" s="33"/>
      <c r="H584" s="33"/>
      <c r="I584" s="28"/>
      <c r="J584" s="28"/>
      <c r="K584" s="28"/>
      <c r="L584" s="29"/>
      <c r="M584" s="29"/>
      <c r="N584" s="28"/>
      <c r="W584" s="18"/>
      <c r="X584" s="18"/>
      <c r="Y584" s="28"/>
      <c r="Z584" s="28"/>
      <c r="AA584" s="28"/>
      <c r="AB584" s="9"/>
    </row>
    <row r="585" spans="1:28" ht="12.75">
      <c r="A585" s="28"/>
      <c r="B585" s="32"/>
      <c r="C585" s="32"/>
      <c r="D585" s="32"/>
      <c r="E585" s="32"/>
      <c r="F585" s="33"/>
      <c r="G585" s="33"/>
      <c r="H585" s="33"/>
      <c r="I585" s="28"/>
      <c r="J585" s="28"/>
      <c r="K585" s="28"/>
      <c r="L585" s="29"/>
      <c r="M585" s="29"/>
      <c r="N585" s="28"/>
      <c r="W585" s="18"/>
      <c r="X585" s="18"/>
      <c r="Y585" s="28"/>
      <c r="Z585" s="28"/>
      <c r="AA585" s="28"/>
      <c r="AB585" s="9"/>
    </row>
    <row r="586" spans="1:28" ht="12.75">
      <c r="A586" s="28"/>
      <c r="B586" s="32"/>
      <c r="C586" s="32"/>
      <c r="D586" s="32"/>
      <c r="E586" s="32"/>
      <c r="F586" s="33"/>
      <c r="G586" s="33"/>
      <c r="H586" s="33"/>
      <c r="I586" s="28"/>
      <c r="J586" s="28"/>
      <c r="K586" s="28"/>
      <c r="L586" s="29"/>
      <c r="M586" s="29"/>
      <c r="N586" s="28"/>
      <c r="W586" s="18"/>
      <c r="X586" s="18"/>
      <c r="Y586" s="28"/>
      <c r="Z586" s="28"/>
      <c r="AA586" s="28"/>
      <c r="AB586" s="9"/>
    </row>
    <row r="587" spans="1:28" ht="12.75">
      <c r="A587" s="28"/>
      <c r="B587" s="32"/>
      <c r="C587" s="32"/>
      <c r="D587" s="32"/>
      <c r="E587" s="32"/>
      <c r="F587" s="33"/>
      <c r="G587" s="33"/>
      <c r="H587" s="33"/>
      <c r="I587" s="28"/>
      <c r="J587" s="28"/>
      <c r="K587" s="28"/>
      <c r="L587" s="29"/>
      <c r="M587" s="29"/>
      <c r="N587" s="28"/>
      <c r="W587" s="18"/>
      <c r="X587" s="18"/>
      <c r="Y587" s="28"/>
      <c r="Z587" s="28"/>
      <c r="AA587" s="28"/>
      <c r="AB587" s="9"/>
    </row>
    <row r="588" spans="1:28" ht="12.75">
      <c r="A588" s="28"/>
      <c r="B588" s="32"/>
      <c r="C588" s="32"/>
      <c r="D588" s="32"/>
      <c r="E588" s="32"/>
      <c r="F588" s="33"/>
      <c r="G588" s="33"/>
      <c r="H588" s="33"/>
      <c r="I588" s="28"/>
      <c r="J588" s="28"/>
      <c r="K588" s="28"/>
      <c r="L588" s="29"/>
      <c r="M588" s="29"/>
      <c r="N588" s="28"/>
      <c r="W588" s="18"/>
      <c r="X588" s="18"/>
      <c r="Y588" s="28"/>
      <c r="Z588" s="28"/>
      <c r="AA588" s="28"/>
      <c r="AB588" s="9"/>
    </row>
    <row r="589" spans="1:28" ht="12.75">
      <c r="A589" s="28"/>
      <c r="B589" s="32"/>
      <c r="C589" s="32"/>
      <c r="D589" s="32"/>
      <c r="E589" s="32"/>
      <c r="F589" s="33"/>
      <c r="G589" s="33"/>
      <c r="H589" s="33"/>
      <c r="I589" s="28"/>
      <c r="J589" s="28"/>
      <c r="K589" s="28"/>
      <c r="L589" s="29"/>
      <c r="M589" s="29"/>
      <c r="N589" s="28"/>
      <c r="W589" s="18"/>
      <c r="X589" s="18"/>
      <c r="Y589" s="28"/>
      <c r="Z589" s="28"/>
      <c r="AA589" s="28"/>
      <c r="AB589" s="9"/>
    </row>
    <row r="590" spans="1:28" ht="12.75">
      <c r="A590" s="28"/>
      <c r="B590" s="32"/>
      <c r="C590" s="32"/>
      <c r="D590" s="32"/>
      <c r="E590" s="32"/>
      <c r="F590" s="33"/>
      <c r="G590" s="33"/>
      <c r="H590" s="33"/>
      <c r="I590" s="28"/>
      <c r="J590" s="28"/>
      <c r="K590" s="28"/>
      <c r="L590" s="29"/>
      <c r="M590" s="29"/>
      <c r="N590" s="28"/>
      <c r="W590" s="18"/>
      <c r="X590" s="18"/>
      <c r="Y590" s="28"/>
      <c r="Z590" s="28"/>
      <c r="AA590" s="28"/>
      <c r="AB590" s="9"/>
    </row>
    <row r="591" spans="1:28" ht="12.75">
      <c r="A591" s="28"/>
      <c r="B591" s="32"/>
      <c r="C591" s="32"/>
      <c r="D591" s="32"/>
      <c r="E591" s="32"/>
      <c r="F591" s="33"/>
      <c r="G591" s="33"/>
      <c r="H591" s="33"/>
      <c r="I591" s="28"/>
      <c r="J591" s="28"/>
      <c r="K591" s="28"/>
      <c r="L591" s="29"/>
      <c r="M591" s="29"/>
      <c r="N591" s="28"/>
      <c r="W591" s="18"/>
      <c r="X591" s="18"/>
      <c r="Y591" s="28"/>
      <c r="Z591" s="28"/>
      <c r="AA591" s="28"/>
      <c r="AB591" s="9"/>
    </row>
    <row r="592" spans="1:28" ht="12.75">
      <c r="A592" s="28"/>
      <c r="B592" s="32"/>
      <c r="C592" s="32"/>
      <c r="D592" s="32"/>
      <c r="E592" s="32"/>
      <c r="F592" s="33"/>
      <c r="G592" s="33"/>
      <c r="H592" s="33"/>
      <c r="I592" s="28"/>
      <c r="J592" s="28"/>
      <c r="K592" s="28"/>
      <c r="L592" s="29"/>
      <c r="M592" s="29"/>
      <c r="N592" s="28"/>
      <c r="W592" s="18"/>
      <c r="X592" s="18"/>
      <c r="Y592" s="28"/>
      <c r="Z592" s="28"/>
      <c r="AA592" s="28"/>
      <c r="AB592" s="9"/>
    </row>
    <row r="593" spans="1:28" ht="12.75">
      <c r="A593" s="28"/>
      <c r="B593" s="32"/>
      <c r="C593" s="32"/>
      <c r="D593" s="32"/>
      <c r="E593" s="32"/>
      <c r="F593" s="33"/>
      <c r="G593" s="33"/>
      <c r="H593" s="33"/>
      <c r="I593" s="28"/>
      <c r="J593" s="28"/>
      <c r="K593" s="28"/>
      <c r="L593" s="29"/>
      <c r="M593" s="29"/>
      <c r="N593" s="28"/>
      <c r="W593" s="18"/>
      <c r="X593" s="18"/>
      <c r="Y593" s="28"/>
      <c r="Z593" s="28"/>
      <c r="AA593" s="28"/>
      <c r="AB593" s="9"/>
    </row>
    <row r="594" spans="1:28" ht="12.75">
      <c r="A594" s="28"/>
      <c r="B594" s="32"/>
      <c r="C594" s="32"/>
      <c r="D594" s="32"/>
      <c r="E594" s="32"/>
      <c r="F594" s="33"/>
      <c r="G594" s="33"/>
      <c r="H594" s="33"/>
      <c r="I594" s="28"/>
      <c r="J594" s="28"/>
      <c r="K594" s="28"/>
      <c r="L594" s="29"/>
      <c r="M594" s="29"/>
      <c r="N594" s="28"/>
      <c r="W594" s="18"/>
      <c r="X594" s="18"/>
      <c r="Y594" s="28"/>
      <c r="Z594" s="28"/>
      <c r="AA594" s="28"/>
      <c r="AB594" s="9"/>
    </row>
    <row r="595" spans="1:28" ht="12.75">
      <c r="A595" s="28"/>
      <c r="B595" s="32"/>
      <c r="C595" s="32"/>
      <c r="D595" s="32"/>
      <c r="E595" s="32"/>
      <c r="F595" s="33"/>
      <c r="G595" s="33"/>
      <c r="H595" s="33"/>
      <c r="I595" s="28"/>
      <c r="J595" s="28"/>
      <c r="K595" s="28"/>
      <c r="L595" s="29"/>
      <c r="M595" s="29"/>
      <c r="N595" s="28"/>
      <c r="W595" s="18"/>
      <c r="X595" s="18"/>
      <c r="Y595" s="28"/>
      <c r="Z595" s="28"/>
      <c r="AA595" s="28"/>
      <c r="AB595" s="9"/>
    </row>
    <row r="596" spans="1:28" ht="12.75">
      <c r="A596" s="28"/>
      <c r="B596" s="32"/>
      <c r="C596" s="32"/>
      <c r="D596" s="32"/>
      <c r="E596" s="32"/>
      <c r="F596" s="33"/>
      <c r="G596" s="33"/>
      <c r="H596" s="33"/>
      <c r="I596" s="28"/>
      <c r="J596" s="28"/>
      <c r="K596" s="28"/>
      <c r="L596" s="29"/>
      <c r="M596" s="29"/>
      <c r="N596" s="28"/>
      <c r="W596" s="18"/>
      <c r="X596" s="18"/>
      <c r="Y596" s="28"/>
      <c r="Z596" s="28"/>
      <c r="AA596" s="28"/>
      <c r="AB596" s="9"/>
    </row>
    <row r="597" spans="1:28" ht="12.75">
      <c r="A597" s="28"/>
      <c r="B597" s="32"/>
      <c r="C597" s="32"/>
      <c r="D597" s="32"/>
      <c r="E597" s="32"/>
      <c r="F597" s="33"/>
      <c r="G597" s="33"/>
      <c r="H597" s="33"/>
      <c r="I597" s="28"/>
      <c r="J597" s="28"/>
      <c r="K597" s="28"/>
      <c r="L597" s="29"/>
      <c r="M597" s="29"/>
      <c r="N597" s="28"/>
      <c r="W597" s="18"/>
      <c r="X597" s="18"/>
      <c r="Y597" s="28"/>
      <c r="Z597" s="28"/>
      <c r="AA597" s="28"/>
      <c r="AB597" s="9"/>
    </row>
    <row r="598" spans="1:28" ht="12.75">
      <c r="A598" s="28"/>
      <c r="B598" s="32"/>
      <c r="C598" s="32"/>
      <c r="D598" s="32"/>
      <c r="E598" s="32"/>
      <c r="F598" s="33"/>
      <c r="G598" s="33"/>
      <c r="H598" s="33"/>
      <c r="I598" s="28"/>
      <c r="J598" s="28"/>
      <c r="K598" s="28"/>
      <c r="L598" s="29"/>
      <c r="M598" s="29"/>
      <c r="N598" s="28"/>
      <c r="W598" s="18"/>
      <c r="X598" s="18"/>
      <c r="Y598" s="28"/>
      <c r="Z598" s="28"/>
      <c r="AA598" s="28"/>
      <c r="AB598" s="9"/>
    </row>
    <row r="599" spans="1:28" ht="12.75">
      <c r="A599" s="28"/>
      <c r="B599" s="32"/>
      <c r="C599" s="32"/>
      <c r="D599" s="32"/>
      <c r="E599" s="32"/>
      <c r="F599" s="33"/>
      <c r="G599" s="33"/>
      <c r="H599" s="33"/>
      <c r="I599" s="28"/>
      <c r="J599" s="28"/>
      <c r="K599" s="28"/>
      <c r="L599" s="29"/>
      <c r="M599" s="29"/>
      <c r="N599" s="28"/>
      <c r="W599" s="18"/>
      <c r="X599" s="18"/>
      <c r="Y599" s="28"/>
      <c r="Z599" s="28"/>
      <c r="AA599" s="28"/>
      <c r="AB599" s="9"/>
    </row>
    <row r="600" spans="1:28" ht="12.75">
      <c r="A600" s="28"/>
      <c r="B600" s="32"/>
      <c r="C600" s="32"/>
      <c r="D600" s="32"/>
      <c r="E600" s="32"/>
      <c r="F600" s="33"/>
      <c r="G600" s="33"/>
      <c r="H600" s="33"/>
      <c r="I600" s="28"/>
      <c r="J600" s="28"/>
      <c r="K600" s="28"/>
      <c r="L600" s="29"/>
      <c r="M600" s="29"/>
      <c r="N600" s="28"/>
      <c r="W600" s="18"/>
      <c r="X600" s="18"/>
      <c r="Y600" s="28"/>
      <c r="Z600" s="28"/>
      <c r="AA600" s="28"/>
      <c r="AB600" s="9"/>
    </row>
    <row r="601" spans="1:28" ht="12.75">
      <c r="A601" s="28"/>
      <c r="B601" s="32"/>
      <c r="C601" s="32"/>
      <c r="D601" s="32"/>
      <c r="E601" s="32"/>
      <c r="F601" s="33"/>
      <c r="G601" s="33"/>
      <c r="H601" s="33"/>
      <c r="I601" s="28"/>
      <c r="J601" s="28"/>
      <c r="K601" s="28"/>
      <c r="L601" s="29"/>
      <c r="M601" s="29"/>
      <c r="N601" s="28"/>
      <c r="W601" s="18"/>
      <c r="X601" s="18"/>
      <c r="Y601" s="28"/>
      <c r="Z601" s="28"/>
      <c r="AA601" s="28"/>
      <c r="AB601" s="9"/>
    </row>
    <row r="602" spans="1:28" ht="12.75">
      <c r="A602" s="28"/>
      <c r="B602" s="32"/>
      <c r="C602" s="32"/>
      <c r="D602" s="32"/>
      <c r="E602" s="32"/>
      <c r="F602" s="33"/>
      <c r="G602" s="33"/>
      <c r="H602" s="33"/>
      <c r="I602" s="28"/>
      <c r="J602" s="28"/>
      <c r="K602" s="28"/>
      <c r="L602" s="29"/>
      <c r="M602" s="29"/>
      <c r="N602" s="28"/>
      <c r="W602" s="18"/>
      <c r="X602" s="18"/>
      <c r="Y602" s="28"/>
      <c r="Z602" s="28"/>
      <c r="AA602" s="28"/>
      <c r="AB602" s="9"/>
    </row>
    <row r="603" spans="1:28" ht="12.75">
      <c r="A603" s="28"/>
      <c r="B603" s="32"/>
      <c r="C603" s="32"/>
      <c r="D603" s="32"/>
      <c r="E603" s="32"/>
      <c r="F603" s="33"/>
      <c r="G603" s="33"/>
      <c r="H603" s="33"/>
      <c r="I603" s="28"/>
      <c r="J603" s="28"/>
      <c r="K603" s="28"/>
      <c r="L603" s="29"/>
      <c r="M603" s="29"/>
      <c r="N603" s="28"/>
      <c r="W603" s="18"/>
      <c r="X603" s="18"/>
      <c r="Y603" s="28"/>
      <c r="Z603" s="28"/>
      <c r="AA603" s="28"/>
      <c r="AB603" s="9"/>
    </row>
    <row r="604" spans="1:28" ht="12.75">
      <c r="A604" s="28"/>
      <c r="B604" s="32"/>
      <c r="C604" s="32"/>
      <c r="D604" s="32"/>
      <c r="E604" s="32"/>
      <c r="F604" s="33"/>
      <c r="G604" s="33"/>
      <c r="H604" s="33"/>
      <c r="I604" s="28"/>
      <c r="J604" s="28"/>
      <c r="K604" s="28"/>
      <c r="L604" s="29"/>
      <c r="M604" s="29"/>
      <c r="N604" s="28"/>
      <c r="W604" s="18"/>
      <c r="X604" s="18"/>
      <c r="Y604" s="28"/>
      <c r="Z604" s="28"/>
      <c r="AA604" s="28"/>
      <c r="AB604" s="9"/>
    </row>
    <row r="605" spans="1:28" ht="12.75">
      <c r="A605" s="28"/>
      <c r="B605" s="32"/>
      <c r="C605" s="32"/>
      <c r="D605" s="32"/>
      <c r="E605" s="32"/>
      <c r="F605" s="33"/>
      <c r="G605" s="33"/>
      <c r="H605" s="33"/>
      <c r="I605" s="28"/>
      <c r="J605" s="28"/>
      <c r="K605" s="28"/>
      <c r="L605" s="29"/>
      <c r="M605" s="29"/>
      <c r="N605" s="28"/>
      <c r="W605" s="18"/>
      <c r="X605" s="18"/>
      <c r="Y605" s="28"/>
      <c r="Z605" s="28"/>
      <c r="AA605" s="28"/>
      <c r="AB605" s="9"/>
    </row>
    <row r="606" spans="1:28" ht="12.75">
      <c r="A606" s="28"/>
      <c r="B606" s="32"/>
      <c r="C606" s="32"/>
      <c r="D606" s="32"/>
      <c r="E606" s="32"/>
      <c r="F606" s="33"/>
      <c r="G606" s="33"/>
      <c r="H606" s="33"/>
      <c r="I606" s="28"/>
      <c r="J606" s="28"/>
      <c r="K606" s="28"/>
      <c r="L606" s="29"/>
      <c r="M606" s="29"/>
      <c r="N606" s="28"/>
      <c r="W606" s="18"/>
      <c r="X606" s="18"/>
      <c r="Y606" s="28"/>
      <c r="Z606" s="28"/>
      <c r="AA606" s="28"/>
      <c r="AB606" s="9"/>
    </row>
    <row r="607" spans="1:28" ht="12.75">
      <c r="A607" s="28"/>
      <c r="B607" s="32"/>
      <c r="C607" s="32"/>
      <c r="D607" s="32"/>
      <c r="E607" s="32"/>
      <c r="F607" s="33"/>
      <c r="G607" s="33"/>
      <c r="H607" s="33"/>
      <c r="I607" s="28"/>
      <c r="J607" s="28"/>
      <c r="K607" s="28"/>
      <c r="L607" s="29"/>
      <c r="M607" s="29"/>
      <c r="N607" s="28"/>
      <c r="W607" s="18"/>
      <c r="X607" s="18"/>
      <c r="Y607" s="28"/>
      <c r="Z607" s="28"/>
      <c r="AA607" s="28"/>
      <c r="AB607" s="9"/>
    </row>
    <row r="608" spans="1:28" ht="12.75">
      <c r="A608" s="28"/>
      <c r="B608" s="32"/>
      <c r="C608" s="32"/>
      <c r="D608" s="32"/>
      <c r="E608" s="32"/>
      <c r="F608" s="33"/>
      <c r="G608" s="33"/>
      <c r="H608" s="33"/>
      <c r="I608" s="28"/>
      <c r="J608" s="28"/>
      <c r="K608" s="28"/>
      <c r="L608" s="29"/>
      <c r="M608" s="29"/>
      <c r="N608" s="28"/>
      <c r="W608" s="18"/>
      <c r="X608" s="18"/>
      <c r="Y608" s="28"/>
      <c r="Z608" s="28"/>
      <c r="AA608" s="28"/>
      <c r="AB608" s="9"/>
    </row>
    <row r="609" spans="1:28" ht="12.75">
      <c r="A609" s="28"/>
      <c r="B609" s="32"/>
      <c r="C609" s="32"/>
      <c r="D609" s="32"/>
      <c r="E609" s="32"/>
      <c r="F609" s="33"/>
      <c r="G609" s="33"/>
      <c r="H609" s="33"/>
      <c r="I609" s="28"/>
      <c r="J609" s="28"/>
      <c r="K609" s="28"/>
      <c r="L609" s="29"/>
      <c r="M609" s="29"/>
      <c r="N609" s="28"/>
      <c r="Y609" s="28"/>
      <c r="Z609" s="28"/>
      <c r="AA609" s="28"/>
      <c r="AB609" s="9"/>
    </row>
    <row r="610" spans="1:28" ht="12.75">
      <c r="A610" s="28"/>
      <c r="B610" s="32"/>
      <c r="C610" s="32"/>
      <c r="D610" s="32"/>
      <c r="E610" s="32"/>
      <c r="F610" s="33"/>
      <c r="G610" s="33"/>
      <c r="H610" s="33"/>
      <c r="I610" s="28"/>
      <c r="J610" s="28"/>
      <c r="K610" s="28"/>
      <c r="L610" s="29"/>
      <c r="M610" s="29"/>
      <c r="N610" s="28"/>
      <c r="Y610" s="28"/>
      <c r="Z610" s="28"/>
      <c r="AA610" s="28"/>
      <c r="AB610" s="9"/>
    </row>
    <row r="611" spans="1:28" ht="12.75">
      <c r="A611" s="28"/>
      <c r="B611" s="32"/>
      <c r="C611" s="32"/>
      <c r="D611" s="32"/>
      <c r="E611" s="32"/>
      <c r="F611" s="33"/>
      <c r="G611" s="33"/>
      <c r="H611" s="33"/>
      <c r="I611" s="28"/>
      <c r="J611" s="28"/>
      <c r="K611" s="28"/>
      <c r="L611" s="29"/>
      <c r="M611" s="29"/>
      <c r="N611" s="28"/>
      <c r="Y611" s="28"/>
      <c r="Z611" s="28"/>
      <c r="AA611" s="28"/>
      <c r="AB611" s="9"/>
    </row>
    <row r="612" spans="1:28" ht="12.75">
      <c r="A612" s="28"/>
      <c r="B612" s="32"/>
      <c r="C612" s="32"/>
      <c r="D612" s="32"/>
      <c r="E612" s="32"/>
      <c r="F612" s="33"/>
      <c r="G612" s="33"/>
      <c r="H612" s="33"/>
      <c r="I612" s="28"/>
      <c r="J612" s="28"/>
      <c r="K612" s="28"/>
      <c r="L612" s="29"/>
      <c r="M612" s="29"/>
      <c r="N612" s="28"/>
      <c r="Y612" s="28"/>
      <c r="Z612" s="28"/>
      <c r="AA612" s="28"/>
      <c r="AB612" s="9"/>
    </row>
    <row r="613" spans="1:28" ht="12.75">
      <c r="A613" s="28"/>
      <c r="B613" s="32"/>
      <c r="C613" s="32"/>
      <c r="D613" s="32"/>
      <c r="E613" s="32"/>
      <c r="F613" s="33"/>
      <c r="G613" s="33"/>
      <c r="H613" s="33"/>
      <c r="I613" s="28"/>
      <c r="J613" s="28"/>
      <c r="K613" s="28"/>
      <c r="L613" s="29"/>
      <c r="M613" s="29"/>
      <c r="N613" s="28"/>
      <c r="Y613" s="28"/>
      <c r="Z613" s="28"/>
      <c r="AA613" s="28"/>
      <c r="AB613" s="9"/>
    </row>
    <row r="614" spans="1:28" ht="12.75">
      <c r="A614" s="28"/>
      <c r="B614" s="32"/>
      <c r="C614" s="32"/>
      <c r="D614" s="32"/>
      <c r="E614" s="32"/>
      <c r="F614" s="33"/>
      <c r="G614" s="33"/>
      <c r="H614" s="33"/>
      <c r="I614" s="28"/>
      <c r="J614" s="28"/>
      <c r="K614" s="28"/>
      <c r="L614" s="29"/>
      <c r="M614" s="29"/>
      <c r="N614" s="28"/>
      <c r="Y614" s="28"/>
      <c r="Z614" s="28"/>
      <c r="AA614" s="28"/>
      <c r="AB614" s="9"/>
    </row>
    <row r="615" spans="1:28" ht="12.75">
      <c r="A615" s="28"/>
      <c r="B615" s="32"/>
      <c r="C615" s="32"/>
      <c r="D615" s="32"/>
      <c r="E615" s="32"/>
      <c r="F615" s="33"/>
      <c r="G615" s="33"/>
      <c r="H615" s="33"/>
      <c r="I615" s="28"/>
      <c r="J615" s="28"/>
      <c r="K615" s="28"/>
      <c r="L615" s="29"/>
      <c r="M615" s="29"/>
      <c r="N615" s="28"/>
      <c r="Y615" s="28"/>
      <c r="Z615" s="28"/>
      <c r="AA615" s="28"/>
      <c r="AB615" s="9"/>
    </row>
    <row r="616" spans="1:28" ht="12.75">
      <c r="A616" s="28"/>
      <c r="B616" s="32"/>
      <c r="C616" s="32"/>
      <c r="D616" s="32"/>
      <c r="E616" s="32"/>
      <c r="F616" s="33"/>
      <c r="G616" s="33"/>
      <c r="H616" s="33"/>
      <c r="I616" s="28"/>
      <c r="J616" s="28"/>
      <c r="K616" s="28"/>
      <c r="L616" s="29"/>
      <c r="M616" s="29"/>
      <c r="N616" s="28"/>
      <c r="Y616" s="28"/>
      <c r="Z616" s="28"/>
      <c r="AA616" s="28"/>
      <c r="AB616" s="9"/>
    </row>
    <row r="617" spans="1:28" ht="12.75">
      <c r="A617" s="28"/>
      <c r="B617" s="32"/>
      <c r="C617" s="32"/>
      <c r="D617" s="32"/>
      <c r="E617" s="32"/>
      <c r="F617" s="33"/>
      <c r="G617" s="33"/>
      <c r="H617" s="33"/>
      <c r="I617" s="28"/>
      <c r="J617" s="28"/>
      <c r="K617" s="28"/>
      <c r="L617" s="29"/>
      <c r="M617" s="29"/>
      <c r="N617" s="28"/>
      <c r="Y617" s="28"/>
      <c r="Z617" s="28"/>
      <c r="AA617" s="28"/>
      <c r="AB617" s="9"/>
    </row>
    <row r="618" spans="2:28" ht="12.75">
      <c r="B618" s="34"/>
      <c r="C618" s="34"/>
      <c r="D618" s="34"/>
      <c r="E618" s="34"/>
      <c r="F618" s="35"/>
      <c r="G618" s="35"/>
      <c r="H618" s="35"/>
      <c r="L618" s="31"/>
      <c r="M618" s="31"/>
      <c r="Y618" s="28"/>
      <c r="Z618" s="28"/>
      <c r="AA618" s="28"/>
      <c r="AB618" s="9"/>
    </row>
    <row r="619" spans="2:28" ht="12.75">
      <c r="B619" s="34"/>
      <c r="C619" s="34"/>
      <c r="D619" s="34"/>
      <c r="E619" s="34"/>
      <c r="F619" s="35"/>
      <c r="G619" s="35"/>
      <c r="H619" s="35"/>
      <c r="L619" s="31"/>
      <c r="M619" s="31"/>
      <c r="Y619" s="28"/>
      <c r="Z619" s="28"/>
      <c r="AA619" s="28"/>
      <c r="AB619" s="9"/>
    </row>
    <row r="620" spans="2:28" ht="12.75">
      <c r="B620" s="34"/>
      <c r="C620" s="34"/>
      <c r="D620" s="34"/>
      <c r="E620" s="34"/>
      <c r="F620" s="35"/>
      <c r="G620" s="35"/>
      <c r="H620" s="35"/>
      <c r="L620" s="31"/>
      <c r="M620" s="31"/>
      <c r="Y620" s="28"/>
      <c r="Z620" s="28"/>
      <c r="AA620" s="28"/>
      <c r="AB620" s="9"/>
    </row>
    <row r="621" spans="2:28" ht="12.75">
      <c r="B621" s="34"/>
      <c r="C621" s="34"/>
      <c r="D621" s="34"/>
      <c r="E621" s="34"/>
      <c r="F621" s="35"/>
      <c r="G621" s="35"/>
      <c r="H621" s="35"/>
      <c r="L621" s="31"/>
      <c r="M621" s="31"/>
      <c r="Y621" s="28"/>
      <c r="Z621" s="28"/>
      <c r="AA621" s="28"/>
      <c r="AB621" s="9"/>
    </row>
    <row r="622" spans="2:28" ht="12.75">
      <c r="B622" s="34"/>
      <c r="C622" s="34"/>
      <c r="D622" s="34"/>
      <c r="E622" s="34"/>
      <c r="F622" s="35"/>
      <c r="G622" s="35"/>
      <c r="H622" s="35"/>
      <c r="L622" s="31"/>
      <c r="M622" s="31"/>
      <c r="Y622" s="28"/>
      <c r="Z622" s="28"/>
      <c r="AA622" s="28"/>
      <c r="AB622" s="9"/>
    </row>
    <row r="623" spans="2:28" ht="12.75">
      <c r="B623" s="34"/>
      <c r="C623" s="34"/>
      <c r="D623" s="34"/>
      <c r="E623" s="34"/>
      <c r="F623" s="35"/>
      <c r="G623" s="35"/>
      <c r="H623" s="35"/>
      <c r="L623" s="31"/>
      <c r="M623" s="31"/>
      <c r="Y623" s="28"/>
      <c r="Z623" s="28"/>
      <c r="AA623" s="28"/>
      <c r="AB623" s="9"/>
    </row>
    <row r="624" spans="2:28" ht="12.75">
      <c r="B624" s="34"/>
      <c r="C624" s="34"/>
      <c r="D624" s="34"/>
      <c r="E624" s="34"/>
      <c r="F624" s="35"/>
      <c r="G624" s="35"/>
      <c r="H624" s="35"/>
      <c r="L624" s="31"/>
      <c r="M624" s="31"/>
      <c r="Y624" s="28"/>
      <c r="Z624" s="28"/>
      <c r="AA624" s="28"/>
      <c r="AB624" s="9"/>
    </row>
    <row r="625" spans="2:28" ht="12.75">
      <c r="B625" s="34"/>
      <c r="C625" s="34"/>
      <c r="D625" s="34"/>
      <c r="E625" s="34"/>
      <c r="F625" s="35"/>
      <c r="G625" s="35"/>
      <c r="H625" s="35"/>
      <c r="L625" s="31"/>
      <c r="M625" s="31"/>
      <c r="Y625" s="28"/>
      <c r="Z625" s="28"/>
      <c r="AA625" s="28"/>
      <c r="AB625" s="9"/>
    </row>
    <row r="626" spans="2:28" ht="12.75">
      <c r="B626" s="34"/>
      <c r="C626" s="34"/>
      <c r="D626" s="34"/>
      <c r="E626" s="34"/>
      <c r="F626" s="35"/>
      <c r="G626" s="35"/>
      <c r="H626" s="35"/>
      <c r="L626" s="31"/>
      <c r="M626" s="31"/>
      <c r="Y626" s="28"/>
      <c r="Z626" s="28"/>
      <c r="AA626" s="28"/>
      <c r="AB626" s="9"/>
    </row>
    <row r="627" spans="2:28" ht="12.75">
      <c r="B627" s="34"/>
      <c r="C627" s="34"/>
      <c r="D627" s="34"/>
      <c r="E627" s="34"/>
      <c r="F627" s="35"/>
      <c r="G627" s="35"/>
      <c r="H627" s="35"/>
      <c r="L627" s="31"/>
      <c r="M627" s="31"/>
      <c r="Y627" s="28"/>
      <c r="Z627" s="28"/>
      <c r="AA627" s="28"/>
      <c r="AB627" s="9"/>
    </row>
    <row r="628" spans="2:28" ht="12.75">
      <c r="B628" s="34"/>
      <c r="C628" s="34"/>
      <c r="D628" s="34"/>
      <c r="E628" s="34"/>
      <c r="F628" s="35"/>
      <c r="G628" s="35"/>
      <c r="H628" s="35"/>
      <c r="L628" s="31"/>
      <c r="M628" s="31"/>
      <c r="Y628" s="28"/>
      <c r="Z628" s="28"/>
      <c r="AA628" s="28"/>
      <c r="AB628" s="9"/>
    </row>
    <row r="629" spans="2:28" ht="12.75">
      <c r="B629" s="34"/>
      <c r="C629" s="34"/>
      <c r="D629" s="34"/>
      <c r="E629" s="34"/>
      <c r="F629" s="35"/>
      <c r="G629" s="35"/>
      <c r="H629" s="35"/>
      <c r="L629" s="31"/>
      <c r="M629" s="31"/>
      <c r="Y629" s="28"/>
      <c r="Z629" s="28"/>
      <c r="AA629" s="28"/>
      <c r="AB629" s="9"/>
    </row>
    <row r="630" spans="2:28" ht="12.75">
      <c r="B630" s="34"/>
      <c r="C630" s="34"/>
      <c r="D630" s="34"/>
      <c r="E630" s="34"/>
      <c r="F630" s="35"/>
      <c r="G630" s="35"/>
      <c r="H630" s="35"/>
      <c r="L630" s="31"/>
      <c r="M630" s="31"/>
      <c r="Y630" s="28"/>
      <c r="Z630" s="28"/>
      <c r="AA630" s="28"/>
      <c r="AB630" s="9"/>
    </row>
    <row r="631" spans="2:28" ht="12.75">
      <c r="B631" s="34"/>
      <c r="C631" s="34"/>
      <c r="D631" s="34"/>
      <c r="E631" s="34"/>
      <c r="F631" s="35"/>
      <c r="G631" s="35"/>
      <c r="H631" s="35"/>
      <c r="L631" s="31"/>
      <c r="M631" s="31"/>
      <c r="Y631" s="28"/>
      <c r="Z631" s="28"/>
      <c r="AA631" s="28"/>
      <c r="AB631" s="9"/>
    </row>
    <row r="632" spans="2:28" ht="12.75">
      <c r="B632" s="34"/>
      <c r="C632" s="34"/>
      <c r="D632" s="34"/>
      <c r="E632" s="34"/>
      <c r="F632" s="35"/>
      <c r="G632" s="35"/>
      <c r="H632" s="35"/>
      <c r="L632" s="31"/>
      <c r="M632" s="31"/>
      <c r="Y632" s="28"/>
      <c r="Z632" s="28"/>
      <c r="AA632" s="28"/>
      <c r="AB632" s="9"/>
    </row>
    <row r="633" spans="2:28" ht="12.75">
      <c r="B633" s="34"/>
      <c r="C633" s="34"/>
      <c r="D633" s="34"/>
      <c r="E633" s="34"/>
      <c r="L633" s="31"/>
      <c r="M633" s="31"/>
      <c r="Y633" s="28"/>
      <c r="Z633" s="28"/>
      <c r="AA633" s="28"/>
      <c r="AB633" s="9"/>
    </row>
    <row r="634" spans="2:28" ht="12.75">
      <c r="B634" s="34"/>
      <c r="C634" s="34"/>
      <c r="D634" s="34"/>
      <c r="E634" s="34"/>
      <c r="L634" s="31"/>
      <c r="M634" s="31"/>
      <c r="Y634" s="28"/>
      <c r="Z634" s="28"/>
      <c r="AA634" s="28"/>
      <c r="AB634" s="9"/>
    </row>
    <row r="635" spans="2:28" ht="12.75">
      <c r="B635" s="34"/>
      <c r="C635" s="34"/>
      <c r="D635" s="34"/>
      <c r="E635" s="34"/>
      <c r="L635" s="31"/>
      <c r="M635" s="31"/>
      <c r="Y635" s="28"/>
      <c r="Z635" s="28"/>
      <c r="AA635" s="28"/>
      <c r="AB635" s="9"/>
    </row>
    <row r="636" spans="2:28" ht="12.75">
      <c r="B636" s="34"/>
      <c r="C636" s="34"/>
      <c r="D636" s="34"/>
      <c r="E636" s="34"/>
      <c r="L636" s="31"/>
      <c r="M636" s="31"/>
      <c r="Y636" s="28"/>
      <c r="Z636" s="28"/>
      <c r="AA636" s="28"/>
      <c r="AB636" s="9"/>
    </row>
    <row r="637" spans="2:28" ht="12.75">
      <c r="B637" s="34"/>
      <c r="C637" s="34"/>
      <c r="D637" s="34"/>
      <c r="E637" s="34"/>
      <c r="L637" s="31"/>
      <c r="M637" s="31"/>
      <c r="Y637" s="28"/>
      <c r="Z637" s="28"/>
      <c r="AA637" s="28"/>
      <c r="AB637" s="9"/>
    </row>
    <row r="638" spans="2:28" ht="12.75">
      <c r="B638" s="34"/>
      <c r="C638" s="34"/>
      <c r="D638" s="34"/>
      <c r="E638" s="34"/>
      <c r="L638" s="31"/>
      <c r="M638" s="31"/>
      <c r="Y638" s="28"/>
      <c r="Z638" s="28"/>
      <c r="AA638" s="28"/>
      <c r="AB638" s="9"/>
    </row>
    <row r="639" spans="2:28" ht="12.75">
      <c r="B639" s="34"/>
      <c r="C639" s="34"/>
      <c r="D639" s="34"/>
      <c r="E639" s="34"/>
      <c r="L639" s="31"/>
      <c r="M639" s="31"/>
      <c r="Y639" s="28"/>
      <c r="Z639" s="28"/>
      <c r="AA639" s="28"/>
      <c r="AB639" s="9"/>
    </row>
    <row r="640" spans="2:28" ht="12.75">
      <c r="B640" s="34"/>
      <c r="C640" s="34"/>
      <c r="D640" s="34"/>
      <c r="E640" s="34"/>
      <c r="L640" s="31"/>
      <c r="M640" s="31"/>
      <c r="Y640" s="28"/>
      <c r="Z640" s="28"/>
      <c r="AA640" s="28"/>
      <c r="AB640" s="9"/>
    </row>
    <row r="641" spans="2:28" ht="12.75">
      <c r="B641" s="34"/>
      <c r="C641" s="34"/>
      <c r="D641" s="34"/>
      <c r="E641" s="34"/>
      <c r="L641" s="31"/>
      <c r="M641" s="31"/>
      <c r="Y641" s="28"/>
      <c r="Z641" s="28"/>
      <c r="AA641" s="28"/>
      <c r="AB641" s="9"/>
    </row>
    <row r="642" spans="2:28" ht="12.75">
      <c r="B642" s="34"/>
      <c r="C642" s="34"/>
      <c r="D642" s="34"/>
      <c r="E642" s="34"/>
      <c r="L642" s="31"/>
      <c r="M642" s="31"/>
      <c r="Y642" s="28"/>
      <c r="Z642" s="28"/>
      <c r="AA642" s="28"/>
      <c r="AB642" s="9"/>
    </row>
    <row r="643" spans="2:28" ht="12.75">
      <c r="B643" s="34"/>
      <c r="C643" s="34"/>
      <c r="D643" s="34"/>
      <c r="E643" s="34"/>
      <c r="L643" s="31"/>
      <c r="M643" s="31"/>
      <c r="Y643" s="28"/>
      <c r="Z643" s="28"/>
      <c r="AA643" s="28"/>
      <c r="AB643" s="9"/>
    </row>
    <row r="644" spans="2:28" ht="12.75">
      <c r="B644" s="34"/>
      <c r="C644" s="34"/>
      <c r="D644" s="34"/>
      <c r="E644" s="34"/>
      <c r="L644" s="31"/>
      <c r="M644" s="31"/>
      <c r="Y644" s="28"/>
      <c r="Z644" s="28"/>
      <c r="AA644" s="28"/>
      <c r="AB644" s="9"/>
    </row>
    <row r="645" spans="2:28" ht="12.75">
      <c r="B645" s="34"/>
      <c r="C645" s="34"/>
      <c r="D645" s="34"/>
      <c r="E645" s="34"/>
      <c r="L645" s="31"/>
      <c r="M645" s="31"/>
      <c r="Y645" s="28"/>
      <c r="Z645" s="28"/>
      <c r="AA645" s="28"/>
      <c r="AB645" s="9"/>
    </row>
    <row r="646" spans="2:28" ht="12.75">
      <c r="B646" s="34"/>
      <c r="C646" s="34"/>
      <c r="D646" s="34"/>
      <c r="E646" s="34"/>
      <c r="L646" s="31"/>
      <c r="M646" s="31"/>
      <c r="Y646" s="28"/>
      <c r="Z646" s="28"/>
      <c r="AA646" s="28"/>
      <c r="AB646" s="9"/>
    </row>
    <row r="647" spans="2:28" ht="12.75">
      <c r="B647" s="34"/>
      <c r="C647" s="34"/>
      <c r="D647" s="34"/>
      <c r="E647" s="34"/>
      <c r="L647" s="31"/>
      <c r="M647" s="31"/>
      <c r="Y647" s="28"/>
      <c r="Z647" s="28"/>
      <c r="AA647" s="28"/>
      <c r="AB647" s="9"/>
    </row>
    <row r="648" spans="2:28" ht="12.75">
      <c r="B648" s="34"/>
      <c r="C648" s="34"/>
      <c r="D648" s="34"/>
      <c r="E648" s="34"/>
      <c r="L648" s="31"/>
      <c r="M648" s="31"/>
      <c r="Y648" s="28"/>
      <c r="Z648" s="28"/>
      <c r="AA648" s="28"/>
      <c r="AB648" s="9"/>
    </row>
    <row r="649" spans="2:28" ht="12.75">
      <c r="B649" s="34"/>
      <c r="C649" s="34"/>
      <c r="D649" s="34"/>
      <c r="E649" s="34"/>
      <c r="L649" s="31"/>
      <c r="M649" s="31"/>
      <c r="Y649" s="28"/>
      <c r="Z649" s="28"/>
      <c r="AA649" s="28"/>
      <c r="AB649" s="9"/>
    </row>
    <row r="650" spans="2:28" ht="12.75">
      <c r="B650" s="34"/>
      <c r="C650" s="34"/>
      <c r="D650" s="34"/>
      <c r="E650" s="34"/>
      <c r="L650" s="31"/>
      <c r="M650" s="31"/>
      <c r="Y650" s="28"/>
      <c r="Z650" s="28"/>
      <c r="AA650" s="28"/>
      <c r="AB650" s="9"/>
    </row>
    <row r="651" spans="2:28" ht="12.75">
      <c r="B651" s="34"/>
      <c r="C651" s="34"/>
      <c r="D651" s="34"/>
      <c r="E651" s="34"/>
      <c r="L651" s="31"/>
      <c r="M651" s="31"/>
      <c r="Y651" s="28"/>
      <c r="Z651" s="28"/>
      <c r="AA651" s="28"/>
      <c r="AB651" s="9"/>
    </row>
    <row r="652" spans="2:28" ht="12.75">
      <c r="B652" s="34"/>
      <c r="C652" s="34"/>
      <c r="D652" s="34"/>
      <c r="E652" s="34"/>
      <c r="L652" s="31"/>
      <c r="M652" s="31"/>
      <c r="Y652" s="28"/>
      <c r="Z652" s="28"/>
      <c r="AA652" s="28"/>
      <c r="AB652" s="9"/>
    </row>
    <row r="653" spans="2:28" ht="12.75">
      <c r="B653" s="34"/>
      <c r="C653" s="34"/>
      <c r="D653" s="34"/>
      <c r="E653" s="34"/>
      <c r="L653" s="31"/>
      <c r="M653" s="31"/>
      <c r="Y653" s="28"/>
      <c r="Z653" s="28"/>
      <c r="AA653" s="28"/>
      <c r="AB653" s="9"/>
    </row>
    <row r="654" spans="2:28" ht="12.75">
      <c r="B654" s="34"/>
      <c r="C654" s="34"/>
      <c r="D654" s="34"/>
      <c r="E654" s="34"/>
      <c r="L654" s="31"/>
      <c r="M654" s="31"/>
      <c r="Y654" s="28"/>
      <c r="Z654" s="28"/>
      <c r="AA654" s="28"/>
      <c r="AB654" s="9"/>
    </row>
    <row r="655" spans="2:28" ht="12.75">
      <c r="B655" s="34"/>
      <c r="C655" s="34"/>
      <c r="D655" s="34"/>
      <c r="E655" s="34"/>
      <c r="L655" s="31"/>
      <c r="M655" s="31"/>
      <c r="Y655" s="28"/>
      <c r="Z655" s="28"/>
      <c r="AA655" s="28"/>
      <c r="AB655" s="9"/>
    </row>
    <row r="656" spans="2:28" ht="12.75">
      <c r="B656" s="34"/>
      <c r="C656" s="34"/>
      <c r="D656" s="34"/>
      <c r="E656" s="34"/>
      <c r="L656" s="31"/>
      <c r="M656" s="31"/>
      <c r="Y656" s="28"/>
      <c r="Z656" s="28"/>
      <c r="AA656" s="28"/>
      <c r="AB656" s="9"/>
    </row>
    <row r="657" spans="2:28" ht="12.75">
      <c r="B657" s="34"/>
      <c r="C657" s="34"/>
      <c r="D657" s="34"/>
      <c r="E657" s="34"/>
      <c r="L657" s="31"/>
      <c r="M657" s="31"/>
      <c r="Y657" s="28"/>
      <c r="Z657" s="28"/>
      <c r="AA657" s="28"/>
      <c r="AB657" s="9"/>
    </row>
    <row r="658" spans="2:28" ht="12.75">
      <c r="B658" s="34"/>
      <c r="C658" s="34"/>
      <c r="D658" s="34"/>
      <c r="E658" s="34"/>
      <c r="L658" s="31"/>
      <c r="M658" s="31"/>
      <c r="Y658" s="28"/>
      <c r="Z658" s="28"/>
      <c r="AA658" s="28"/>
      <c r="AB658" s="9"/>
    </row>
    <row r="659" spans="2:28" ht="12.75">
      <c r="B659" s="34"/>
      <c r="C659" s="34"/>
      <c r="D659" s="34"/>
      <c r="E659" s="34"/>
      <c r="L659" s="31"/>
      <c r="M659" s="31"/>
      <c r="Y659" s="28"/>
      <c r="Z659" s="28"/>
      <c r="AA659" s="28"/>
      <c r="AB659" s="9"/>
    </row>
    <row r="660" spans="2:28" ht="12.75">
      <c r="B660" s="34"/>
      <c r="C660" s="34"/>
      <c r="D660" s="34"/>
      <c r="E660" s="34"/>
      <c r="L660" s="31"/>
      <c r="M660" s="31"/>
      <c r="Y660" s="28"/>
      <c r="Z660" s="28"/>
      <c r="AA660" s="28"/>
      <c r="AB660" s="9"/>
    </row>
    <row r="661" spans="2:28" ht="12.75">
      <c r="B661" s="34"/>
      <c r="C661" s="34"/>
      <c r="D661" s="34"/>
      <c r="E661" s="34"/>
      <c r="L661" s="31"/>
      <c r="M661" s="31"/>
      <c r="Y661" s="28"/>
      <c r="Z661" s="28"/>
      <c r="AA661" s="28"/>
      <c r="AB661" s="9"/>
    </row>
    <row r="662" spans="2:28" ht="12.75">
      <c r="B662" s="34"/>
      <c r="C662" s="34"/>
      <c r="D662" s="34"/>
      <c r="E662" s="34"/>
      <c r="L662" s="31"/>
      <c r="M662" s="31"/>
      <c r="Y662" s="28"/>
      <c r="Z662" s="28"/>
      <c r="AA662" s="28"/>
      <c r="AB662" s="9"/>
    </row>
    <row r="663" spans="2:28" ht="12.75">
      <c r="B663" s="34"/>
      <c r="C663" s="34"/>
      <c r="D663" s="34"/>
      <c r="E663" s="34"/>
      <c r="L663" s="31"/>
      <c r="M663" s="31"/>
      <c r="Y663" s="28"/>
      <c r="Z663" s="28"/>
      <c r="AA663" s="28"/>
      <c r="AB663" s="9"/>
    </row>
    <row r="664" spans="2:28" ht="12.75">
      <c r="B664" s="34"/>
      <c r="C664" s="34"/>
      <c r="D664" s="34"/>
      <c r="E664" s="34"/>
      <c r="L664" s="31"/>
      <c r="M664" s="31"/>
      <c r="Y664" s="28"/>
      <c r="Z664" s="28"/>
      <c r="AA664" s="28"/>
      <c r="AB664" s="9"/>
    </row>
    <row r="665" spans="2:28" ht="12.75">
      <c r="B665" s="34"/>
      <c r="C665" s="34"/>
      <c r="D665" s="34"/>
      <c r="E665" s="34"/>
      <c r="L665" s="31"/>
      <c r="M665" s="31"/>
      <c r="Y665" s="28"/>
      <c r="Z665" s="28"/>
      <c r="AA665" s="28"/>
      <c r="AB665" s="9"/>
    </row>
    <row r="666" spans="2:28" ht="12.75">
      <c r="B666" s="34"/>
      <c r="C666" s="34"/>
      <c r="D666" s="34"/>
      <c r="E666" s="34"/>
      <c r="L666" s="31"/>
      <c r="M666" s="31"/>
      <c r="Y666" s="28"/>
      <c r="Z666" s="28"/>
      <c r="AA666" s="28"/>
      <c r="AB666" s="9"/>
    </row>
    <row r="667" spans="2:28" ht="12.75">
      <c r="B667" s="34"/>
      <c r="C667" s="34"/>
      <c r="D667" s="34"/>
      <c r="E667" s="34"/>
      <c r="L667" s="31"/>
      <c r="M667" s="31"/>
      <c r="Y667" s="28"/>
      <c r="Z667" s="28"/>
      <c r="AA667" s="28"/>
      <c r="AB667" s="9"/>
    </row>
    <row r="668" spans="2:28" ht="12.75">
      <c r="B668" s="34"/>
      <c r="C668" s="34"/>
      <c r="D668" s="34"/>
      <c r="E668" s="34"/>
      <c r="Y668" s="28"/>
      <c r="Z668" s="28"/>
      <c r="AA668" s="28"/>
      <c r="AB668" s="9"/>
    </row>
    <row r="669" spans="2:28" ht="12.75">
      <c r="B669" s="34"/>
      <c r="C669" s="34"/>
      <c r="D669" s="34"/>
      <c r="E669" s="34"/>
      <c r="Y669" s="28"/>
      <c r="Z669" s="28"/>
      <c r="AA669" s="28"/>
      <c r="AB669" s="9"/>
    </row>
    <row r="670" spans="2:28" ht="12.75">
      <c r="B670" s="34"/>
      <c r="C670" s="34"/>
      <c r="D670" s="34"/>
      <c r="E670" s="34"/>
      <c r="Y670" s="28"/>
      <c r="Z670" s="28"/>
      <c r="AA670" s="28"/>
      <c r="AB670" s="9"/>
    </row>
    <row r="671" spans="2:28" ht="12.75">
      <c r="B671" s="34"/>
      <c r="C671" s="34"/>
      <c r="D671" s="34"/>
      <c r="E671" s="34"/>
      <c r="Y671" s="28"/>
      <c r="Z671" s="28"/>
      <c r="AA671" s="28"/>
      <c r="AB671" s="9"/>
    </row>
    <row r="672" spans="2:28" ht="12.75">
      <c r="B672" s="34"/>
      <c r="C672" s="34"/>
      <c r="D672" s="34"/>
      <c r="E672" s="34"/>
      <c r="Y672" s="28"/>
      <c r="Z672" s="28"/>
      <c r="AA672" s="28"/>
      <c r="AB672" s="9"/>
    </row>
    <row r="673" spans="2:28" ht="12.75">
      <c r="B673" s="34"/>
      <c r="C673" s="34"/>
      <c r="D673" s="34"/>
      <c r="E673" s="34"/>
      <c r="Y673" s="28"/>
      <c r="Z673" s="28"/>
      <c r="AA673" s="28"/>
      <c r="AB673" s="9"/>
    </row>
    <row r="674" spans="2:28" ht="12.75">
      <c r="B674" s="34"/>
      <c r="C674" s="34"/>
      <c r="D674" s="34"/>
      <c r="E674" s="34"/>
      <c r="Y674" s="28"/>
      <c r="Z674" s="28"/>
      <c r="AA674" s="28"/>
      <c r="AB674" s="9"/>
    </row>
    <row r="675" spans="2:28" ht="12.75">
      <c r="B675" s="34"/>
      <c r="C675" s="34"/>
      <c r="D675" s="34"/>
      <c r="E675" s="34"/>
      <c r="Y675" s="28"/>
      <c r="Z675" s="28"/>
      <c r="AA675" s="28"/>
      <c r="AB675" s="9"/>
    </row>
    <row r="676" spans="2:28" ht="12.75">
      <c r="B676" s="34"/>
      <c r="C676" s="34"/>
      <c r="D676" s="34"/>
      <c r="E676" s="34"/>
      <c r="Y676" s="28"/>
      <c r="Z676" s="28"/>
      <c r="AA676" s="28"/>
      <c r="AB676" s="9"/>
    </row>
    <row r="677" spans="2:28" ht="12.75">
      <c r="B677" s="34"/>
      <c r="C677" s="34"/>
      <c r="D677" s="34"/>
      <c r="E677" s="34"/>
      <c r="Y677" s="28"/>
      <c r="Z677" s="28"/>
      <c r="AA677" s="28"/>
      <c r="AB677" s="9"/>
    </row>
    <row r="678" spans="2:28" ht="12.75">
      <c r="B678" s="34"/>
      <c r="C678" s="34"/>
      <c r="D678" s="34"/>
      <c r="E678" s="34"/>
      <c r="Y678" s="28"/>
      <c r="Z678" s="28"/>
      <c r="AA678" s="28"/>
      <c r="AB678" s="9"/>
    </row>
    <row r="679" spans="2:28" ht="12.75">
      <c r="B679" s="34"/>
      <c r="C679" s="34"/>
      <c r="D679" s="34"/>
      <c r="E679" s="34"/>
      <c r="Y679" s="28"/>
      <c r="Z679" s="28"/>
      <c r="AA679" s="28"/>
      <c r="AB679" s="9"/>
    </row>
    <row r="680" spans="2:28" ht="12.75">
      <c r="B680" s="34"/>
      <c r="C680" s="34"/>
      <c r="D680" s="34"/>
      <c r="E680" s="34"/>
      <c r="Y680" s="28"/>
      <c r="Z680" s="28"/>
      <c r="AA680" s="28"/>
      <c r="AB680" s="9"/>
    </row>
    <row r="681" spans="2:28" ht="12.75">
      <c r="B681" s="34"/>
      <c r="C681" s="34"/>
      <c r="D681" s="34"/>
      <c r="E681" s="34"/>
      <c r="Y681" s="28"/>
      <c r="Z681" s="28"/>
      <c r="AA681" s="28"/>
      <c r="AB681" s="9"/>
    </row>
    <row r="682" spans="2:28" ht="12.75">
      <c r="B682" s="34"/>
      <c r="C682" s="34"/>
      <c r="D682" s="34"/>
      <c r="E682" s="34"/>
      <c r="Y682" s="28"/>
      <c r="Z682" s="28"/>
      <c r="AA682" s="28"/>
      <c r="AB682" s="9"/>
    </row>
    <row r="683" spans="2:28" ht="12.75">
      <c r="B683" s="34"/>
      <c r="C683" s="34"/>
      <c r="D683" s="34"/>
      <c r="E683" s="34"/>
      <c r="Y683" s="28"/>
      <c r="Z683" s="28"/>
      <c r="AA683" s="28"/>
      <c r="AB683" s="9"/>
    </row>
    <row r="684" spans="2:28" ht="12.75">
      <c r="B684" s="34"/>
      <c r="C684" s="34"/>
      <c r="D684" s="34"/>
      <c r="E684" s="34"/>
      <c r="Y684" s="28"/>
      <c r="Z684" s="28"/>
      <c r="AA684" s="28"/>
      <c r="AB684" s="9"/>
    </row>
    <row r="685" spans="2:27" ht="12.75">
      <c r="B685" s="34"/>
      <c r="C685" s="34"/>
      <c r="D685" s="34"/>
      <c r="E685" s="34"/>
      <c r="Y685" s="28"/>
      <c r="Z685" s="28"/>
      <c r="AA685" s="28"/>
    </row>
    <row r="686" spans="2:27" ht="12.75">
      <c r="B686" s="34"/>
      <c r="C686" s="34"/>
      <c r="D686" s="34"/>
      <c r="E686" s="34"/>
      <c r="Y686" s="28"/>
      <c r="Z686" s="28"/>
      <c r="AA686" s="28"/>
    </row>
    <row r="687" spans="2:27" ht="12.75">
      <c r="B687" s="34"/>
      <c r="C687" s="34"/>
      <c r="D687" s="34"/>
      <c r="E687" s="34"/>
      <c r="Y687" s="28"/>
      <c r="Z687" s="28"/>
      <c r="AA687" s="28"/>
    </row>
    <row r="688" spans="2:27" ht="12.75">
      <c r="B688" s="34"/>
      <c r="C688" s="34"/>
      <c r="D688" s="34"/>
      <c r="E688" s="34"/>
      <c r="Y688" s="28"/>
      <c r="Z688" s="28"/>
      <c r="AA688" s="28"/>
    </row>
    <row r="689" spans="2:27" ht="12.75">
      <c r="B689" s="34"/>
      <c r="C689" s="34"/>
      <c r="D689" s="34"/>
      <c r="E689" s="34"/>
      <c r="Y689" s="28"/>
      <c r="Z689" s="28"/>
      <c r="AA689" s="28"/>
    </row>
    <row r="690" spans="2:27" ht="12.75">
      <c r="B690" s="34"/>
      <c r="C690" s="34"/>
      <c r="D690" s="34"/>
      <c r="E690" s="34"/>
      <c r="Y690" s="28"/>
      <c r="Z690" s="28"/>
      <c r="AA690" s="28"/>
    </row>
    <row r="691" spans="2:27" ht="12.75">
      <c r="B691" s="34"/>
      <c r="C691" s="34"/>
      <c r="D691" s="34"/>
      <c r="E691" s="34"/>
      <c r="Y691" s="28"/>
      <c r="Z691" s="28"/>
      <c r="AA691" s="28"/>
    </row>
    <row r="692" spans="2:27" ht="12.75">
      <c r="B692" s="34"/>
      <c r="C692" s="34"/>
      <c r="D692" s="34"/>
      <c r="E692" s="34"/>
      <c r="Y692" s="28"/>
      <c r="Z692" s="28"/>
      <c r="AA692" s="28"/>
    </row>
    <row r="693" spans="2:25" ht="12.75">
      <c r="B693" s="34"/>
      <c r="C693" s="34"/>
      <c r="D693" s="34"/>
      <c r="E693" s="34"/>
      <c r="Y693" s="28"/>
    </row>
    <row r="694" spans="2:5" ht="12.75">
      <c r="B694" s="34"/>
      <c r="C694" s="34"/>
      <c r="D694" s="34"/>
      <c r="E694" s="34"/>
    </row>
    <row r="695" spans="2:5" ht="12.75">
      <c r="B695" s="34"/>
      <c r="C695" s="34"/>
      <c r="D695" s="34"/>
      <c r="E695" s="34"/>
    </row>
    <row r="696" spans="2:5" ht="12.75">
      <c r="B696" s="34"/>
      <c r="C696" s="34"/>
      <c r="D696" s="34"/>
      <c r="E696" s="34"/>
    </row>
    <row r="697" spans="2:5" ht="12.75">
      <c r="B697" s="34"/>
      <c r="C697" s="34"/>
      <c r="D697" s="34"/>
      <c r="E697" s="34"/>
    </row>
    <row r="698" spans="2:5" ht="12.75">
      <c r="B698" s="34"/>
      <c r="C698" s="34"/>
      <c r="D698" s="34"/>
      <c r="E698" s="34"/>
    </row>
    <row r="699" spans="2:5" ht="12.75">
      <c r="B699" s="34"/>
      <c r="C699" s="34"/>
      <c r="D699" s="34"/>
      <c r="E699" s="34"/>
    </row>
    <row r="700" spans="2:5" ht="12.75">
      <c r="B700" s="34"/>
      <c r="C700" s="34"/>
      <c r="D700" s="34"/>
      <c r="E700" s="34"/>
    </row>
    <row r="701" spans="2:5" ht="12.75">
      <c r="B701" s="34"/>
      <c r="C701" s="34"/>
      <c r="D701" s="34"/>
      <c r="E701" s="34"/>
    </row>
    <row r="702" spans="2:5" ht="12.75">
      <c r="B702" s="34"/>
      <c r="C702" s="34"/>
      <c r="D702" s="34"/>
      <c r="E702" s="34"/>
    </row>
    <row r="703" spans="2:5" ht="12.75">
      <c r="B703" s="34"/>
      <c r="C703" s="34"/>
      <c r="D703" s="34"/>
      <c r="E703" s="34"/>
    </row>
    <row r="704" spans="2:5" ht="12.75">
      <c r="B704" s="34"/>
      <c r="C704" s="34"/>
      <c r="D704" s="34"/>
      <c r="E704" s="34"/>
    </row>
    <row r="705" spans="2:5" ht="12.75">
      <c r="B705" s="34"/>
      <c r="C705" s="34"/>
      <c r="D705" s="34"/>
      <c r="E705" s="34"/>
    </row>
  </sheetData>
  <sheetProtection/>
  <mergeCells count="26">
    <mergeCell ref="Z4:AA4"/>
    <mergeCell ref="B9:F9"/>
    <mergeCell ref="A7:AA8"/>
    <mergeCell ref="A12:A14"/>
    <mergeCell ref="B12:B14"/>
    <mergeCell ref="C12:C14"/>
    <mergeCell ref="D12:D14"/>
    <mergeCell ref="N12:N13"/>
    <mergeCell ref="P12:P13"/>
    <mergeCell ref="Q12:Q13"/>
    <mergeCell ref="H12:H13"/>
    <mergeCell ref="Y12:Y14"/>
    <mergeCell ref="L10:N11"/>
    <mergeCell ref="J12:J13"/>
    <mergeCell ref="K12:K13"/>
    <mergeCell ref="M12:M13"/>
    <mergeCell ref="AA12:AA14"/>
    <mergeCell ref="B6:T6"/>
    <mergeCell ref="X12:X14"/>
    <mergeCell ref="Z1:AB1"/>
    <mergeCell ref="Y2:AB2"/>
    <mergeCell ref="Y3:AB3"/>
    <mergeCell ref="Z12:Z14"/>
    <mergeCell ref="F10:H11"/>
    <mergeCell ref="E12:E14"/>
    <mergeCell ref="G12:G13"/>
  </mergeCells>
  <printOptions horizontalCentered="1"/>
  <pageMargins left="0" right="0" top="0" bottom="0.3937007874015748" header="0.31496062992125984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681"/>
  <sheetViews>
    <sheetView workbookViewId="0" topLeftCell="A1">
      <selection activeCell="A6" sqref="A6:AB7"/>
    </sheetView>
  </sheetViews>
  <sheetFormatPr defaultColWidth="9.00390625" defaultRowHeight="12.75"/>
  <cols>
    <col min="1" max="1" width="39.625" style="108" customWidth="1"/>
    <col min="2" max="2" width="4.75390625" style="108" customWidth="1"/>
    <col min="3" max="3" width="4.25390625" style="108" customWidth="1"/>
    <col min="4" max="4" width="3.875" style="108" customWidth="1"/>
    <col min="5" max="5" width="10.125" style="108" customWidth="1"/>
    <col min="6" max="6" width="5.25390625" style="108" customWidth="1"/>
    <col min="7" max="7" width="16.375" style="108" hidden="1" customWidth="1"/>
    <col min="8" max="14" width="9.125" style="108" hidden="1" customWidth="1"/>
    <col min="15" max="15" width="11.125" style="108" hidden="1" customWidth="1"/>
    <col min="16" max="18" width="9.125" style="108" hidden="1" customWidth="1"/>
    <col min="19" max="19" width="13.625" style="108" hidden="1" customWidth="1"/>
    <col min="20" max="20" width="15.875" style="108" hidden="1" customWidth="1"/>
    <col min="21" max="21" width="17.00390625" style="108" hidden="1" customWidth="1"/>
    <col min="22" max="22" width="11.75390625" style="108" hidden="1" customWidth="1"/>
    <col min="23" max="23" width="14.875" style="108" hidden="1" customWidth="1"/>
    <col min="24" max="24" width="2.125" style="108" hidden="1" customWidth="1"/>
    <col min="25" max="25" width="15.00390625" style="108" customWidth="1"/>
    <col min="26" max="26" width="11.875" style="108" customWidth="1"/>
    <col min="27" max="27" width="11.625" style="108" customWidth="1"/>
    <col min="28" max="28" width="12.75390625" style="111" customWidth="1"/>
    <col min="29" max="29" width="0" style="108" hidden="1" customWidth="1"/>
    <col min="30" max="30" width="15.75390625" style="108" hidden="1" customWidth="1"/>
    <col min="31" max="31" width="0" style="108" hidden="1" customWidth="1"/>
    <col min="32" max="32" width="9.625" style="108" bestFit="1" customWidth="1"/>
    <col min="33" max="16384" width="9.125" style="108" customWidth="1"/>
  </cols>
  <sheetData>
    <row r="1" spans="4:27" ht="12.75">
      <c r="D1" s="109"/>
      <c r="E1" s="109"/>
      <c r="F1" s="109"/>
      <c r="G1" s="109"/>
      <c r="H1" s="109"/>
      <c r="I1" s="109"/>
      <c r="J1" s="109"/>
      <c r="W1" s="110"/>
      <c r="X1" s="110"/>
      <c r="Y1" s="110"/>
      <c r="Z1" s="110"/>
      <c r="AA1" s="110"/>
    </row>
    <row r="2" spans="4:27" ht="15">
      <c r="D2" s="109"/>
      <c r="E2" s="109"/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396" t="s">
        <v>353</v>
      </c>
      <c r="AA2" s="396"/>
    </row>
    <row r="3" spans="4:27" ht="12.75">
      <c r="D3" s="109"/>
      <c r="E3" s="109"/>
      <c r="W3" s="110"/>
      <c r="X3" s="110"/>
      <c r="Y3" s="110"/>
      <c r="Z3" s="110"/>
      <c r="AA3" s="110"/>
    </row>
    <row r="4" spans="5:27" ht="12.75">
      <c r="E4" s="109"/>
      <c r="F4" s="109"/>
      <c r="G4" s="109"/>
      <c r="H4" s="109"/>
      <c r="I4" s="109"/>
      <c r="J4" s="109"/>
      <c r="W4" s="110"/>
      <c r="X4" s="110"/>
      <c r="Y4" s="110"/>
      <c r="Z4" s="110"/>
      <c r="AA4" s="110"/>
    </row>
    <row r="5" spans="1:28" ht="18.75" customHeight="1">
      <c r="A5" s="114"/>
      <c r="B5" s="297" t="s">
        <v>75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115"/>
      <c r="AA5" s="115"/>
      <c r="AB5" s="116"/>
    </row>
    <row r="6" spans="1:28" ht="21" customHeight="1">
      <c r="A6" s="309" t="s">
        <v>76</v>
      </c>
      <c r="B6" s="309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</row>
    <row r="7" spans="1:28" ht="12.75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</row>
    <row r="8" spans="1:27" ht="12.7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8"/>
      <c r="Q8" s="118"/>
      <c r="R8" s="118"/>
      <c r="S8" s="118"/>
      <c r="T8" s="118"/>
      <c r="U8" s="118"/>
      <c r="W8" s="110"/>
      <c r="X8" s="110"/>
      <c r="Y8" s="110"/>
      <c r="Z8" s="110"/>
      <c r="AA8" s="110"/>
    </row>
    <row r="9" spans="1:27" ht="12.75">
      <c r="A9" s="119"/>
      <c r="B9" s="119"/>
      <c r="C9" s="119"/>
      <c r="D9" s="119"/>
      <c r="E9" s="119"/>
      <c r="F9" s="119"/>
      <c r="G9" s="296" t="s">
        <v>11</v>
      </c>
      <c r="H9" s="296"/>
      <c r="I9" s="296"/>
      <c r="J9" s="121" t="s">
        <v>5</v>
      </c>
      <c r="K9" s="121"/>
      <c r="L9" s="121"/>
      <c r="M9" s="296" t="s">
        <v>11</v>
      </c>
      <c r="N9" s="296"/>
      <c r="O9" s="296"/>
      <c r="P9" s="121" t="s">
        <v>5</v>
      </c>
      <c r="Q9" s="121"/>
      <c r="R9" s="121"/>
      <c r="S9" s="121"/>
      <c r="T9" s="120"/>
      <c r="U9" s="120"/>
      <c r="V9" s="120"/>
      <c r="W9" s="110"/>
      <c r="X9" s="110"/>
      <c r="Y9" s="110"/>
      <c r="Z9" s="110"/>
      <c r="AA9" s="110"/>
    </row>
    <row r="10" spans="1:27" ht="12.75">
      <c r="A10" s="119"/>
      <c r="B10" s="119"/>
      <c r="C10" s="119"/>
      <c r="D10" s="119"/>
      <c r="E10" s="119"/>
      <c r="F10" s="119"/>
      <c r="G10" s="296"/>
      <c r="H10" s="296"/>
      <c r="I10" s="296"/>
      <c r="J10" s="121"/>
      <c r="K10" s="121"/>
      <c r="L10" s="121"/>
      <c r="M10" s="296"/>
      <c r="N10" s="296"/>
      <c r="O10" s="296"/>
      <c r="P10" s="121"/>
      <c r="Q10" s="121"/>
      <c r="R10" s="121"/>
      <c r="S10" s="121"/>
      <c r="T10" s="120"/>
      <c r="U10" s="120"/>
      <c r="V10" s="120"/>
      <c r="W10" s="110"/>
      <c r="X10" s="110"/>
      <c r="Y10" s="110"/>
      <c r="Z10" s="110"/>
      <c r="AA10" s="110"/>
    </row>
    <row r="11" spans="1:31" ht="26.25" customHeight="1">
      <c r="A11" s="404" t="s">
        <v>7</v>
      </c>
      <c r="B11" s="404" t="s">
        <v>77</v>
      </c>
      <c r="C11" s="370" t="s">
        <v>8</v>
      </c>
      <c r="D11" s="370" t="s">
        <v>9</v>
      </c>
      <c r="E11" s="370" t="s">
        <v>51</v>
      </c>
      <c r="F11" s="370" t="s">
        <v>10</v>
      </c>
      <c r="G11" s="123"/>
      <c r="H11" s="308" t="s">
        <v>13</v>
      </c>
      <c r="I11" s="308" t="s">
        <v>14</v>
      </c>
      <c r="J11" s="123"/>
      <c r="K11" s="308" t="s">
        <v>13</v>
      </c>
      <c r="L11" s="308" t="s">
        <v>14</v>
      </c>
      <c r="M11" s="123"/>
      <c r="N11" s="308" t="s">
        <v>13</v>
      </c>
      <c r="O11" s="308" t="s">
        <v>14</v>
      </c>
      <c r="P11" s="123"/>
      <c r="Q11" s="308" t="s">
        <v>13</v>
      </c>
      <c r="R11" s="308" t="s">
        <v>14</v>
      </c>
      <c r="S11" s="123" t="s">
        <v>57</v>
      </c>
      <c r="T11" s="124" t="s">
        <v>56</v>
      </c>
      <c r="U11" s="124" t="s">
        <v>55</v>
      </c>
      <c r="V11" s="124" t="s">
        <v>52</v>
      </c>
      <c r="W11" s="124" t="s">
        <v>53</v>
      </c>
      <c r="X11" s="124" t="s">
        <v>54</v>
      </c>
      <c r="Y11" s="397" t="s">
        <v>11</v>
      </c>
      <c r="Z11" s="398"/>
      <c r="AA11" s="398"/>
      <c r="AB11" s="399"/>
      <c r="AC11" s="125"/>
      <c r="AD11" s="126"/>
      <c r="AE11" s="126"/>
    </row>
    <row r="12" spans="1:31" ht="15.75" hidden="1">
      <c r="A12" s="405"/>
      <c r="B12" s="405"/>
      <c r="C12" s="306"/>
      <c r="D12" s="306"/>
      <c r="E12" s="306"/>
      <c r="F12" s="306"/>
      <c r="G12" s="123"/>
      <c r="H12" s="308"/>
      <c r="I12" s="308"/>
      <c r="J12" s="123" t="s">
        <v>12</v>
      </c>
      <c r="K12" s="308"/>
      <c r="L12" s="308"/>
      <c r="M12" s="123" t="s">
        <v>12</v>
      </c>
      <c r="N12" s="308"/>
      <c r="O12" s="308"/>
      <c r="P12" s="123" t="s">
        <v>12</v>
      </c>
      <c r="Q12" s="308"/>
      <c r="R12" s="308"/>
      <c r="S12" s="123"/>
      <c r="T12" s="127"/>
      <c r="U12" s="127"/>
      <c r="V12" s="127"/>
      <c r="W12" s="127"/>
      <c r="X12" s="128"/>
      <c r="Y12" s="400"/>
      <c r="Z12" s="401"/>
      <c r="AA12" s="401"/>
      <c r="AB12" s="402"/>
      <c r="AC12" s="125"/>
      <c r="AD12" s="126"/>
      <c r="AE12" s="126"/>
    </row>
    <row r="13" spans="1:31" ht="54" customHeight="1">
      <c r="A13" s="406"/>
      <c r="B13" s="406"/>
      <c r="C13" s="307"/>
      <c r="D13" s="307"/>
      <c r="E13" s="307"/>
      <c r="F13" s="307"/>
      <c r="G13" s="123"/>
      <c r="H13" s="123">
        <v>7</v>
      </c>
      <c r="I13" s="123">
        <v>8</v>
      </c>
      <c r="J13" s="123">
        <v>6</v>
      </c>
      <c r="K13" s="123">
        <v>7</v>
      </c>
      <c r="L13" s="123">
        <v>8</v>
      </c>
      <c r="M13" s="123">
        <v>6</v>
      </c>
      <c r="N13" s="123">
        <v>7</v>
      </c>
      <c r="O13" s="123">
        <v>8</v>
      </c>
      <c r="P13" s="129"/>
      <c r="Q13" s="129"/>
      <c r="R13" s="129"/>
      <c r="S13" s="129"/>
      <c r="T13" s="130">
        <v>6</v>
      </c>
      <c r="U13" s="130">
        <v>7</v>
      </c>
      <c r="V13" s="130"/>
      <c r="W13" s="130">
        <v>8</v>
      </c>
      <c r="X13" s="128"/>
      <c r="Y13" s="123" t="s">
        <v>78</v>
      </c>
      <c r="Z13" s="123" t="s">
        <v>79</v>
      </c>
      <c r="AA13" s="123" t="s">
        <v>80</v>
      </c>
      <c r="AB13" s="131" t="s">
        <v>53</v>
      </c>
      <c r="AC13" s="125"/>
      <c r="AD13" s="132" t="s">
        <v>81</v>
      </c>
      <c r="AE13" s="132" t="s">
        <v>82</v>
      </c>
    </row>
    <row r="14" spans="1:31" ht="20.25" customHeight="1">
      <c r="A14" s="122">
        <v>1</v>
      </c>
      <c r="B14" s="122">
        <v>2</v>
      </c>
      <c r="C14" s="122">
        <v>3</v>
      </c>
      <c r="D14" s="122">
        <v>4</v>
      </c>
      <c r="E14" s="122">
        <v>5</v>
      </c>
      <c r="F14" s="122">
        <v>6</v>
      </c>
      <c r="G14" s="122">
        <v>6</v>
      </c>
      <c r="H14" s="122"/>
      <c r="I14" s="122"/>
      <c r="J14" s="122"/>
      <c r="K14" s="122"/>
      <c r="L14" s="122"/>
      <c r="M14" s="122"/>
      <c r="N14" s="122"/>
      <c r="O14" s="122"/>
      <c r="P14" s="133"/>
      <c r="Q14" s="133"/>
      <c r="R14" s="133"/>
      <c r="S14" s="133"/>
      <c r="T14" s="134"/>
      <c r="U14" s="134"/>
      <c r="V14" s="134"/>
      <c r="W14" s="134"/>
      <c r="X14" s="135"/>
      <c r="Y14" s="122">
        <v>7</v>
      </c>
      <c r="Z14" s="122">
        <v>8</v>
      </c>
      <c r="AA14" s="122">
        <v>9</v>
      </c>
      <c r="AB14" s="136" t="s">
        <v>83</v>
      </c>
      <c r="AC14" s="125"/>
      <c r="AD14" s="126"/>
      <c r="AE14" s="126"/>
    </row>
    <row r="15" spans="1:31" ht="57.75" customHeight="1" thickBot="1">
      <c r="A15" s="137" t="s">
        <v>84</v>
      </c>
      <c r="B15" s="138" t="s">
        <v>85</v>
      </c>
      <c r="C15" s="138" t="s">
        <v>43</v>
      </c>
      <c r="D15" s="138" t="s">
        <v>43</v>
      </c>
      <c r="E15" s="138" t="s">
        <v>40</v>
      </c>
      <c r="F15" s="138" t="s">
        <v>38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40"/>
      <c r="Q15" s="140"/>
      <c r="R15" s="140"/>
      <c r="S15" s="140"/>
      <c r="T15" s="141"/>
      <c r="U15" s="141"/>
      <c r="V15" s="141"/>
      <c r="W15" s="141"/>
      <c r="X15" s="140"/>
      <c r="Y15" s="142">
        <f>Y16+Y37</f>
        <v>2113.6</v>
      </c>
      <c r="Z15" s="142">
        <f>Z16+Z37</f>
        <v>1983.3</v>
      </c>
      <c r="AA15" s="142">
        <f>AA16+AA37</f>
        <v>1942</v>
      </c>
      <c r="AB15" s="143">
        <f aca="true" t="shared" si="0" ref="AB15:AB33">AA15/Z15</f>
        <v>0.979176120607069</v>
      </c>
      <c r="AC15" s="144"/>
      <c r="AD15" s="126"/>
      <c r="AE15" s="126"/>
    </row>
    <row r="16" spans="1:86" ht="15.75">
      <c r="A16" s="145" t="s">
        <v>15</v>
      </c>
      <c r="B16" s="146" t="s">
        <v>85</v>
      </c>
      <c r="C16" s="146" t="s">
        <v>36</v>
      </c>
      <c r="D16" s="146" t="s">
        <v>43</v>
      </c>
      <c r="E16" s="146" t="s">
        <v>40</v>
      </c>
      <c r="F16" s="146" t="s">
        <v>38</v>
      </c>
      <c r="G16" s="147">
        <f>M16</f>
        <v>19781.6</v>
      </c>
      <c r="H16" s="147" t="e">
        <f>H17+H23+#REF!+#REF!+#REF!+H71+H80+#REF!</f>
        <v>#REF!</v>
      </c>
      <c r="I16" s="147" t="e">
        <f>I17+I23+#REF!+#REF!+#REF!+I71+I80+#REF!</f>
        <v>#REF!</v>
      </c>
      <c r="J16" s="147" t="e">
        <f>J17+J23+#REF!+#REF!+#REF!+J71+J80+#REF!</f>
        <v>#REF!</v>
      </c>
      <c r="K16" s="147" t="e">
        <f>K17+K23+#REF!+#REF!+#REF!+K71+K80+#REF!</f>
        <v>#REF!</v>
      </c>
      <c r="L16" s="147" t="e">
        <f>L17+L23+#REF!+#REF!+#REF!+L71+L80+#REF!</f>
        <v>#REF!</v>
      </c>
      <c r="M16" s="147">
        <v>19781.6</v>
      </c>
      <c r="N16" s="147">
        <v>18291.5</v>
      </c>
      <c r="O16" s="147">
        <v>1490.1</v>
      </c>
      <c r="P16" s="147" t="e">
        <f>P17+P23+#REF!+#REF!+#REF!+P71+P80+#REF!</f>
        <v>#REF!</v>
      </c>
      <c r="Q16" s="147" t="e">
        <f>Q17+Q23+#REF!+#REF!+#REF!+Q71+Q80+#REF!</f>
        <v>#REF!</v>
      </c>
      <c r="R16" s="147" t="e">
        <f>R17+R23+#REF!+#REF!+#REF!+R71+R80+#REF!</f>
        <v>#REF!</v>
      </c>
      <c r="S16" s="148" t="e">
        <f>S17+S23+#REF!+#REF!+S71+S80+#REF!</f>
        <v>#REF!</v>
      </c>
      <c r="T16" s="148" t="e">
        <f>T17+T23+#REF!+#REF!+T71+T80+#REF!</f>
        <v>#REF!</v>
      </c>
      <c r="U16" s="148" t="e">
        <f>U17+U23+#REF!+#REF!+U71+U80+#REF!</f>
        <v>#REF!</v>
      </c>
      <c r="V16" s="148" t="e">
        <f>V17+V23+#REF!+#REF!+V71+V80+#REF!</f>
        <v>#REF!</v>
      </c>
      <c r="W16" s="148" t="e">
        <f>W17+W23+#REF!+#REF!+W71+W80+#REF!</f>
        <v>#REF!</v>
      </c>
      <c r="X16" s="148" t="e">
        <f>X17+X23+#REF!+#REF!+X71+X80+#REF!</f>
        <v>#REF!</v>
      </c>
      <c r="Y16" s="148">
        <f>Y17+Y23</f>
        <v>2093.6</v>
      </c>
      <c r="Z16" s="148">
        <f>Z17+Z23</f>
        <v>1953.3</v>
      </c>
      <c r="AA16" s="148">
        <f>AA17+AA23</f>
        <v>1915.31</v>
      </c>
      <c r="AB16" s="149">
        <f t="shared" si="0"/>
        <v>0.9805508626427072</v>
      </c>
      <c r="AC16" s="150" t="e">
        <f>AC17+AC23+#REF!+#REF!+#REF!+#REF!+#REF!+#REF!</f>
        <v>#REF!</v>
      </c>
      <c r="AD16" s="151" t="e">
        <f>AD17+AD21+AD24+#REF!+#REF!+#REF!+#REF!+#REF!</f>
        <v>#REF!</v>
      </c>
      <c r="AE16" s="152" t="e">
        <f>AA16/AD16</f>
        <v>#REF!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</row>
    <row r="17" spans="1:86" ht="63">
      <c r="A17" s="154" t="s">
        <v>16</v>
      </c>
      <c r="B17" s="155" t="s">
        <v>85</v>
      </c>
      <c r="C17" s="155" t="s">
        <v>36</v>
      </c>
      <c r="D17" s="155" t="s">
        <v>37</v>
      </c>
      <c r="E17" s="155" t="s">
        <v>40</v>
      </c>
      <c r="F17" s="155" t="s">
        <v>38</v>
      </c>
      <c r="G17" s="156">
        <v>1102.3</v>
      </c>
      <c r="H17" s="156" t="e">
        <f>#REF!</f>
        <v>#REF!</v>
      </c>
      <c r="I17" s="156"/>
      <c r="J17" s="156"/>
      <c r="K17" s="156"/>
      <c r="L17" s="156"/>
      <c r="M17" s="157">
        <v>1102.3</v>
      </c>
      <c r="N17" s="157">
        <v>1102.3</v>
      </c>
      <c r="O17" s="157">
        <v>0</v>
      </c>
      <c r="P17" s="156"/>
      <c r="Q17" s="156"/>
      <c r="R17" s="156"/>
      <c r="S17" s="156" t="e">
        <f>#REF!</f>
        <v>#REF!</v>
      </c>
      <c r="T17" s="156" t="e">
        <f>#REF!</f>
        <v>#REF!</v>
      </c>
      <c r="U17" s="156" t="e">
        <f>#REF!</f>
        <v>#REF!</v>
      </c>
      <c r="V17" s="156" t="e">
        <f>#REF!</f>
        <v>#REF!</v>
      </c>
      <c r="W17" s="156" t="e">
        <f>#REF!</f>
        <v>#REF!</v>
      </c>
      <c r="X17" s="156" t="e">
        <f>#REF!</f>
        <v>#REF!</v>
      </c>
      <c r="Y17" s="156">
        <f aca="true" t="shared" si="1" ref="Y17:AA21">Y18</f>
        <v>939</v>
      </c>
      <c r="Z17" s="156">
        <f t="shared" si="1"/>
        <v>949.03</v>
      </c>
      <c r="AA17" s="156">
        <f t="shared" si="1"/>
        <v>942.68</v>
      </c>
      <c r="AB17" s="158">
        <f t="shared" si="0"/>
        <v>0.9933089575672002</v>
      </c>
      <c r="AC17" s="159" t="e">
        <f>#REF!</f>
        <v>#REF!</v>
      </c>
      <c r="AD17" s="160">
        <f>AD20</f>
        <v>1153</v>
      </c>
      <c r="AE17" s="161">
        <f>AA17/AD17</f>
        <v>0.8175888985255854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</row>
    <row r="18" spans="1:86" ht="78.75">
      <c r="A18" s="162" t="s">
        <v>86</v>
      </c>
      <c r="B18" s="155" t="s">
        <v>85</v>
      </c>
      <c r="C18" s="155" t="s">
        <v>36</v>
      </c>
      <c r="D18" s="155" t="s">
        <v>37</v>
      </c>
      <c r="E18" s="155" t="s">
        <v>87</v>
      </c>
      <c r="F18" s="155" t="s">
        <v>38</v>
      </c>
      <c r="G18" s="157">
        <f aca="true" t="shared" si="2" ref="G18:L18">G17</f>
        <v>1102.3</v>
      </c>
      <c r="H18" s="157" t="e">
        <f t="shared" si="2"/>
        <v>#REF!</v>
      </c>
      <c r="I18" s="157">
        <f t="shared" si="2"/>
        <v>0</v>
      </c>
      <c r="J18" s="157">
        <f t="shared" si="2"/>
        <v>0</v>
      </c>
      <c r="K18" s="157">
        <f t="shared" si="2"/>
        <v>0</v>
      </c>
      <c r="L18" s="157">
        <f t="shared" si="2"/>
        <v>0</v>
      </c>
      <c r="M18" s="157">
        <v>1102.3</v>
      </c>
      <c r="N18" s="157">
        <v>1102.3</v>
      </c>
      <c r="O18" s="157">
        <v>0</v>
      </c>
      <c r="P18" s="157">
        <f>P17</f>
        <v>0</v>
      </c>
      <c r="Q18" s="157">
        <f>Q17</f>
        <v>0</v>
      </c>
      <c r="R18" s="157">
        <f>R17</f>
        <v>0</v>
      </c>
      <c r="S18" s="156" t="e">
        <f>#REF!</f>
        <v>#REF!</v>
      </c>
      <c r="T18" s="156" t="e">
        <f>#REF!</f>
        <v>#REF!</v>
      </c>
      <c r="U18" s="156" t="e">
        <f>#REF!</f>
        <v>#REF!</v>
      </c>
      <c r="V18" s="156" t="e">
        <f>#REF!</f>
        <v>#REF!</v>
      </c>
      <c r="W18" s="156" t="e">
        <f>#REF!</f>
        <v>#REF!</v>
      </c>
      <c r="X18" s="156" t="e">
        <f>#REF!</f>
        <v>#REF!</v>
      </c>
      <c r="Y18" s="156">
        <f t="shared" si="1"/>
        <v>939</v>
      </c>
      <c r="Z18" s="156">
        <f t="shared" si="1"/>
        <v>949.03</v>
      </c>
      <c r="AA18" s="156">
        <f t="shared" si="1"/>
        <v>942.68</v>
      </c>
      <c r="AB18" s="158">
        <f t="shared" si="0"/>
        <v>0.9933089575672002</v>
      </c>
      <c r="AC18" s="159" t="e">
        <f>#REF!</f>
        <v>#REF!</v>
      </c>
      <c r="AD18" s="160">
        <f>AD20</f>
        <v>1153</v>
      </c>
      <c r="AE18" s="161">
        <f>AA18/AD18</f>
        <v>0.8175888985255854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</row>
    <row r="19" spans="1:86" ht="15.75">
      <c r="A19" s="162" t="s">
        <v>88</v>
      </c>
      <c r="B19" s="155" t="s">
        <v>85</v>
      </c>
      <c r="C19" s="155" t="s">
        <v>36</v>
      </c>
      <c r="D19" s="155" t="s">
        <v>37</v>
      </c>
      <c r="E19" s="155" t="s">
        <v>89</v>
      </c>
      <c r="F19" s="155" t="s">
        <v>38</v>
      </c>
      <c r="G19" s="157">
        <f aca="true" t="shared" si="3" ref="G19:L19">G17</f>
        <v>1102.3</v>
      </c>
      <c r="H19" s="157" t="e">
        <f t="shared" si="3"/>
        <v>#REF!</v>
      </c>
      <c r="I19" s="157">
        <f t="shared" si="3"/>
        <v>0</v>
      </c>
      <c r="J19" s="157">
        <f t="shared" si="3"/>
        <v>0</v>
      </c>
      <c r="K19" s="157">
        <f t="shared" si="3"/>
        <v>0</v>
      </c>
      <c r="L19" s="157">
        <f t="shared" si="3"/>
        <v>0</v>
      </c>
      <c r="M19" s="157">
        <v>1102.3</v>
      </c>
      <c r="N19" s="157">
        <v>1102.3</v>
      </c>
      <c r="O19" s="157">
        <v>0</v>
      </c>
      <c r="P19" s="157">
        <f>P17</f>
        <v>0</v>
      </c>
      <c r="Q19" s="157">
        <f>Q17</f>
        <v>0</v>
      </c>
      <c r="R19" s="157">
        <f>R17</f>
        <v>0</v>
      </c>
      <c r="S19" s="156" t="e">
        <f>#REF!</f>
        <v>#REF!</v>
      </c>
      <c r="T19" s="156" t="e">
        <f>#REF!</f>
        <v>#REF!</v>
      </c>
      <c r="U19" s="156" t="e">
        <f>#REF!</f>
        <v>#REF!</v>
      </c>
      <c r="V19" s="156" t="e">
        <f>#REF!</f>
        <v>#REF!</v>
      </c>
      <c r="W19" s="156" t="e">
        <f>#REF!</f>
        <v>#REF!</v>
      </c>
      <c r="X19" s="156" t="e">
        <f>#REF!</f>
        <v>#REF!</v>
      </c>
      <c r="Y19" s="156">
        <f t="shared" si="1"/>
        <v>939</v>
      </c>
      <c r="Z19" s="156">
        <f t="shared" si="1"/>
        <v>949.03</v>
      </c>
      <c r="AA19" s="156">
        <f t="shared" si="1"/>
        <v>942.68</v>
      </c>
      <c r="AB19" s="158">
        <f t="shared" si="0"/>
        <v>0.9933089575672002</v>
      </c>
      <c r="AC19" s="159" t="e">
        <f>#REF!</f>
        <v>#REF!</v>
      </c>
      <c r="AD19" s="160">
        <f>AD20</f>
        <v>1153</v>
      </c>
      <c r="AE19" s="161">
        <f>AA19/AD19</f>
        <v>0.8175888985255854</v>
      </c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</row>
    <row r="20" spans="1:86" ht="110.25">
      <c r="A20" s="163" t="s">
        <v>90</v>
      </c>
      <c r="B20" s="155" t="s">
        <v>85</v>
      </c>
      <c r="C20" s="155" t="s">
        <v>36</v>
      </c>
      <c r="D20" s="155" t="s">
        <v>37</v>
      </c>
      <c r="E20" s="155" t="s">
        <v>89</v>
      </c>
      <c r="F20" s="164">
        <v>100</v>
      </c>
      <c r="G20" s="164">
        <v>100</v>
      </c>
      <c r="H20" s="157" t="e">
        <f aca="true" t="shared" si="4" ref="H20:M20">H17</f>
        <v>#REF!</v>
      </c>
      <c r="I20" s="157">
        <f t="shared" si="4"/>
        <v>0</v>
      </c>
      <c r="J20" s="157">
        <f t="shared" si="4"/>
        <v>0</v>
      </c>
      <c r="K20" s="157">
        <f t="shared" si="4"/>
        <v>0</v>
      </c>
      <c r="L20" s="157">
        <f t="shared" si="4"/>
        <v>0</v>
      </c>
      <c r="M20" s="157">
        <f t="shared" si="4"/>
        <v>1102.3</v>
      </c>
      <c r="N20" s="157">
        <v>1102.3</v>
      </c>
      <c r="O20" s="157">
        <v>1102.3</v>
      </c>
      <c r="P20" s="157">
        <v>0</v>
      </c>
      <c r="Q20" s="157">
        <f>Q17</f>
        <v>0</v>
      </c>
      <c r="R20" s="157">
        <f>R17</f>
        <v>0</v>
      </c>
      <c r="S20" s="157" t="e">
        <f>S17</f>
        <v>#REF!</v>
      </c>
      <c r="T20" s="157">
        <v>1109</v>
      </c>
      <c r="U20" s="156">
        <f>1109-127</f>
        <v>982</v>
      </c>
      <c r="V20" s="156">
        <v>763.6</v>
      </c>
      <c r="W20" s="156">
        <v>214.6</v>
      </c>
      <c r="X20" s="165">
        <f>V20/U20</f>
        <v>0.7775967413441955</v>
      </c>
      <c r="Y20" s="157">
        <f t="shared" si="1"/>
        <v>939</v>
      </c>
      <c r="Z20" s="157">
        <f t="shared" si="1"/>
        <v>949.03</v>
      </c>
      <c r="AA20" s="157">
        <f t="shared" si="1"/>
        <v>942.68</v>
      </c>
      <c r="AB20" s="158">
        <f t="shared" si="0"/>
        <v>0.9933089575672002</v>
      </c>
      <c r="AC20" s="166">
        <f>AC21</f>
        <v>0</v>
      </c>
      <c r="AD20" s="167">
        <v>1153</v>
      </c>
      <c r="AE20" s="161" t="e">
        <f>#REF!/AD20</f>
        <v>#REF!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</row>
    <row r="21" spans="1:86" ht="47.25">
      <c r="A21" s="163" t="s">
        <v>91</v>
      </c>
      <c r="B21" s="155" t="s">
        <v>85</v>
      </c>
      <c r="C21" s="155" t="s">
        <v>36</v>
      </c>
      <c r="D21" s="155" t="s">
        <v>37</v>
      </c>
      <c r="E21" s="155" t="s">
        <v>89</v>
      </c>
      <c r="F21" s="164">
        <v>120</v>
      </c>
      <c r="G21" s="164">
        <v>120</v>
      </c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6"/>
      <c r="V21" s="156"/>
      <c r="W21" s="156"/>
      <c r="X21" s="165"/>
      <c r="Y21" s="157">
        <f t="shared" si="1"/>
        <v>939</v>
      </c>
      <c r="Z21" s="157">
        <f t="shared" si="1"/>
        <v>949.03</v>
      </c>
      <c r="AA21" s="157">
        <f t="shared" si="1"/>
        <v>942.68</v>
      </c>
      <c r="AB21" s="158">
        <f t="shared" si="0"/>
        <v>0.9933089575672002</v>
      </c>
      <c r="AC21" s="168"/>
      <c r="AD21" s="160">
        <f>AD23</f>
        <v>1188</v>
      </c>
      <c r="AE21" s="161">
        <f>AA23/AD21</f>
        <v>0.8187121212121212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</row>
    <row r="22" spans="1:86" ht="31.5">
      <c r="A22" s="163" t="s">
        <v>92</v>
      </c>
      <c r="B22" s="155" t="s">
        <v>85</v>
      </c>
      <c r="C22" s="155" t="s">
        <v>36</v>
      </c>
      <c r="D22" s="155" t="s">
        <v>37</v>
      </c>
      <c r="E22" s="155" t="s">
        <v>89</v>
      </c>
      <c r="F22" s="164">
        <v>121</v>
      </c>
      <c r="G22" s="164">
        <v>121</v>
      </c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6"/>
      <c r="V22" s="156"/>
      <c r="W22" s="156"/>
      <c r="X22" s="165"/>
      <c r="Y22" s="157">
        <v>939</v>
      </c>
      <c r="Z22" s="157">
        <v>949.03</v>
      </c>
      <c r="AA22" s="157">
        <v>942.68</v>
      </c>
      <c r="AB22" s="158">
        <f t="shared" si="0"/>
        <v>0.9933089575672002</v>
      </c>
      <c r="AC22" s="168"/>
      <c r="AD22" s="160">
        <f>AD23</f>
        <v>1188</v>
      </c>
      <c r="AE22" s="161">
        <f>AA24/AD22</f>
        <v>0.8187121212121212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</row>
    <row r="23" spans="1:86" ht="94.5">
      <c r="A23" s="154" t="s">
        <v>17</v>
      </c>
      <c r="B23" s="155" t="s">
        <v>85</v>
      </c>
      <c r="C23" s="155" t="s">
        <v>36</v>
      </c>
      <c r="D23" s="155" t="s">
        <v>39</v>
      </c>
      <c r="E23" s="155" t="s">
        <v>40</v>
      </c>
      <c r="F23" s="155" t="s">
        <v>38</v>
      </c>
      <c r="G23" s="156">
        <v>496.9</v>
      </c>
      <c r="H23" s="156">
        <v>496.9</v>
      </c>
      <c r="I23" s="156"/>
      <c r="J23" s="156"/>
      <c r="K23" s="156"/>
      <c r="L23" s="156"/>
      <c r="M23" s="157">
        <v>496.9</v>
      </c>
      <c r="N23" s="157">
        <v>496.9</v>
      </c>
      <c r="O23" s="157">
        <v>0</v>
      </c>
      <c r="P23" s="156"/>
      <c r="Q23" s="156"/>
      <c r="R23" s="156"/>
      <c r="S23" s="156" t="e">
        <f>#REF!</f>
        <v>#REF!</v>
      </c>
      <c r="T23" s="156" t="e">
        <f>#REF!</f>
        <v>#REF!</v>
      </c>
      <c r="U23" s="156" t="e">
        <f>#REF!</f>
        <v>#REF!</v>
      </c>
      <c r="V23" s="156" t="e">
        <f>#REF!</f>
        <v>#REF!</v>
      </c>
      <c r="W23" s="156" t="e">
        <f>#REF!</f>
        <v>#REF!</v>
      </c>
      <c r="X23" s="156" t="e">
        <f>#REF!</f>
        <v>#REF!</v>
      </c>
      <c r="Y23" s="156">
        <f aca="true" t="shared" si="5" ref="Y23:AA24">Y24</f>
        <v>1154.6</v>
      </c>
      <c r="Z23" s="156">
        <f t="shared" si="5"/>
        <v>1004.27</v>
      </c>
      <c r="AA23" s="156">
        <f t="shared" si="5"/>
        <v>972.63</v>
      </c>
      <c r="AB23" s="158">
        <f t="shared" si="0"/>
        <v>0.9684945283638862</v>
      </c>
      <c r="AC23" s="159" t="e">
        <f>#REF!</f>
        <v>#REF!</v>
      </c>
      <c r="AD23" s="167">
        <v>1188</v>
      </c>
      <c r="AE23" s="161" t="e">
        <f>#REF!/AD23</f>
        <v>#REF!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</row>
    <row r="24" spans="1:86" ht="78.75">
      <c r="A24" s="162" t="s">
        <v>86</v>
      </c>
      <c r="B24" s="155" t="s">
        <v>85</v>
      </c>
      <c r="C24" s="155" t="s">
        <v>36</v>
      </c>
      <c r="D24" s="155" t="s">
        <v>39</v>
      </c>
      <c r="E24" s="155" t="s">
        <v>87</v>
      </c>
      <c r="F24" s="155" t="s">
        <v>38</v>
      </c>
      <c r="G24" s="157">
        <f aca="true" t="shared" si="6" ref="G24:L24">G23</f>
        <v>496.9</v>
      </c>
      <c r="H24" s="157">
        <f t="shared" si="6"/>
        <v>496.9</v>
      </c>
      <c r="I24" s="157">
        <f t="shared" si="6"/>
        <v>0</v>
      </c>
      <c r="J24" s="157">
        <f t="shared" si="6"/>
        <v>0</v>
      </c>
      <c r="K24" s="157">
        <f t="shared" si="6"/>
        <v>0</v>
      </c>
      <c r="L24" s="157">
        <f t="shared" si="6"/>
        <v>0</v>
      </c>
      <c r="M24" s="157">
        <v>496.9</v>
      </c>
      <c r="N24" s="157">
        <v>496.9</v>
      </c>
      <c r="O24" s="157">
        <v>0</v>
      </c>
      <c r="P24" s="157">
        <f>P23</f>
        <v>0</v>
      </c>
      <c r="Q24" s="157">
        <f>Q23</f>
        <v>0</v>
      </c>
      <c r="R24" s="157">
        <f>R23</f>
        <v>0</v>
      </c>
      <c r="S24" s="156" t="e">
        <f>#REF!</f>
        <v>#REF!</v>
      </c>
      <c r="T24" s="156" t="e">
        <f>#REF!</f>
        <v>#REF!</v>
      </c>
      <c r="U24" s="156" t="e">
        <f>#REF!</f>
        <v>#REF!</v>
      </c>
      <c r="V24" s="156" t="e">
        <f>#REF!</f>
        <v>#REF!</v>
      </c>
      <c r="W24" s="156" t="e">
        <f>#REF!</f>
        <v>#REF!</v>
      </c>
      <c r="X24" s="156" t="e">
        <f>#REF!</f>
        <v>#REF!</v>
      </c>
      <c r="Y24" s="156">
        <f t="shared" si="5"/>
        <v>1154.6</v>
      </c>
      <c r="Z24" s="156">
        <f t="shared" si="5"/>
        <v>1004.27</v>
      </c>
      <c r="AA24" s="156">
        <f t="shared" si="5"/>
        <v>972.63</v>
      </c>
      <c r="AB24" s="158">
        <f t="shared" si="0"/>
        <v>0.9684945283638862</v>
      </c>
      <c r="AC24" s="159" t="e">
        <f>#REF!</f>
        <v>#REF!</v>
      </c>
      <c r="AD24" s="160" t="e">
        <f>AD25</f>
        <v>#REF!</v>
      </c>
      <c r="AE24" s="161" t="e">
        <f>#REF!/AD24</f>
        <v>#REF!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</row>
    <row r="25" spans="1:86" ht="15.75">
      <c r="A25" s="162" t="s">
        <v>93</v>
      </c>
      <c r="B25" s="155" t="s">
        <v>85</v>
      </c>
      <c r="C25" s="155" t="s">
        <v>36</v>
      </c>
      <c r="D25" s="155" t="s">
        <v>39</v>
      </c>
      <c r="E25" s="155" t="s">
        <v>94</v>
      </c>
      <c r="F25" s="155" t="s">
        <v>38</v>
      </c>
      <c r="G25" s="157">
        <f aca="true" t="shared" si="7" ref="G25:L25">G23</f>
        <v>496.9</v>
      </c>
      <c r="H25" s="157">
        <f t="shared" si="7"/>
        <v>496.9</v>
      </c>
      <c r="I25" s="157">
        <f t="shared" si="7"/>
        <v>0</v>
      </c>
      <c r="J25" s="157">
        <f t="shared" si="7"/>
        <v>0</v>
      </c>
      <c r="K25" s="157">
        <f t="shared" si="7"/>
        <v>0</v>
      </c>
      <c r="L25" s="157">
        <f t="shared" si="7"/>
        <v>0</v>
      </c>
      <c r="M25" s="157">
        <v>496.9</v>
      </c>
      <c r="N25" s="157">
        <v>496.9</v>
      </c>
      <c r="O25" s="157">
        <v>0</v>
      </c>
      <c r="P25" s="157">
        <f>P23</f>
        <v>0</v>
      </c>
      <c r="Q25" s="157">
        <f>Q23</f>
        <v>0</v>
      </c>
      <c r="R25" s="157">
        <f>R23</f>
        <v>0</v>
      </c>
      <c r="S25" s="156" t="e">
        <f>#REF!</f>
        <v>#REF!</v>
      </c>
      <c r="T25" s="156" t="e">
        <f>#REF!</f>
        <v>#REF!</v>
      </c>
      <c r="U25" s="156" t="e">
        <f>#REF!</f>
        <v>#REF!</v>
      </c>
      <c r="V25" s="156" t="e">
        <f>#REF!</f>
        <v>#REF!</v>
      </c>
      <c r="W25" s="156" t="e">
        <f>#REF!</f>
        <v>#REF!</v>
      </c>
      <c r="X25" s="156" t="e">
        <f>#REF!</f>
        <v>#REF!</v>
      </c>
      <c r="Y25" s="156">
        <f>Y26+Y30+Y34</f>
        <v>1154.6</v>
      </c>
      <c r="Z25" s="156">
        <f>Z26+Z30</f>
        <v>1004.27</v>
      </c>
      <c r="AA25" s="156">
        <f>AA26+AA30+AA34</f>
        <v>972.63</v>
      </c>
      <c r="AB25" s="158">
        <f t="shared" si="0"/>
        <v>0.9684945283638862</v>
      </c>
      <c r="AC25" s="159" t="e">
        <f>#REF!</f>
        <v>#REF!</v>
      </c>
      <c r="AD25" s="160" t="e">
        <f>#REF!+AD36</f>
        <v>#REF!</v>
      </c>
      <c r="AE25" s="161" t="e">
        <f>AA36/AD25</f>
        <v>#REF!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</row>
    <row r="26" spans="1:86" ht="110.25">
      <c r="A26" s="169" t="s">
        <v>90</v>
      </c>
      <c r="B26" s="155" t="s">
        <v>85</v>
      </c>
      <c r="C26" s="155" t="s">
        <v>36</v>
      </c>
      <c r="D26" s="155" t="s">
        <v>39</v>
      </c>
      <c r="E26" s="155" t="s">
        <v>94</v>
      </c>
      <c r="F26" s="155" t="s">
        <v>95</v>
      </c>
      <c r="G26" s="155" t="s">
        <v>95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6"/>
      <c r="U26" s="156"/>
      <c r="V26" s="156"/>
      <c r="W26" s="156"/>
      <c r="X26" s="156"/>
      <c r="Y26" s="156">
        <f>Y27</f>
        <v>985.9</v>
      </c>
      <c r="Z26" s="156">
        <f>Z27</f>
        <v>913.21</v>
      </c>
      <c r="AA26" s="156">
        <f>AA27</f>
        <v>885.38</v>
      </c>
      <c r="AB26" s="158">
        <f t="shared" si="0"/>
        <v>0.9695250818541189</v>
      </c>
      <c r="AC26" s="170">
        <f>AC27</f>
        <v>0</v>
      </c>
      <c r="AD26" s="160"/>
      <c r="AE26" s="161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</row>
    <row r="27" spans="1:86" ht="47.25">
      <c r="A27" s="163" t="s">
        <v>91</v>
      </c>
      <c r="B27" s="155" t="s">
        <v>85</v>
      </c>
      <c r="C27" s="155" t="s">
        <v>36</v>
      </c>
      <c r="D27" s="155" t="s">
        <v>39</v>
      </c>
      <c r="E27" s="155" t="s">
        <v>94</v>
      </c>
      <c r="F27" s="155" t="s">
        <v>96</v>
      </c>
      <c r="G27" s="155" t="s">
        <v>96</v>
      </c>
      <c r="H27" s="157">
        <f aca="true" t="shared" si="8" ref="H27:M27">H24</f>
        <v>496.9</v>
      </c>
      <c r="I27" s="157">
        <f t="shared" si="8"/>
        <v>0</v>
      </c>
      <c r="J27" s="157">
        <f t="shared" si="8"/>
        <v>0</v>
      </c>
      <c r="K27" s="157">
        <f t="shared" si="8"/>
        <v>0</v>
      </c>
      <c r="L27" s="157">
        <f t="shared" si="8"/>
        <v>0</v>
      </c>
      <c r="M27" s="157">
        <f t="shared" si="8"/>
        <v>496.9</v>
      </c>
      <c r="N27" s="157">
        <v>5481.1</v>
      </c>
      <c r="O27" s="157">
        <v>5481.1</v>
      </c>
      <c r="P27" s="157">
        <v>0</v>
      </c>
      <c r="Q27" s="157">
        <f>Q24</f>
        <v>0</v>
      </c>
      <c r="R27" s="157">
        <f>R24</f>
        <v>0</v>
      </c>
      <c r="S27" s="157" t="e">
        <f>S24</f>
        <v>#REF!</v>
      </c>
      <c r="T27" s="157">
        <v>3924</v>
      </c>
      <c r="U27" s="156">
        <f>3703+221+157</f>
        <v>4081</v>
      </c>
      <c r="V27" s="156">
        <v>3321</v>
      </c>
      <c r="W27" s="156">
        <v>694.4</v>
      </c>
      <c r="X27" s="165">
        <f>V27/U27</f>
        <v>0.8137711345258515</v>
      </c>
      <c r="Y27" s="157">
        <f>Y28+Y29</f>
        <v>985.9</v>
      </c>
      <c r="Z27" s="157">
        <f>Z28+Z29</f>
        <v>913.21</v>
      </c>
      <c r="AA27" s="157">
        <f>AA28+AA29</f>
        <v>885.38</v>
      </c>
      <c r="AB27" s="158">
        <f t="shared" si="0"/>
        <v>0.9695250818541189</v>
      </c>
      <c r="AC27" s="166">
        <f>AC28+AC29</f>
        <v>0</v>
      </c>
      <c r="AD27" s="160"/>
      <c r="AE27" s="161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</row>
    <row r="28" spans="1:86" ht="31.5">
      <c r="A28" s="163" t="s">
        <v>92</v>
      </c>
      <c r="B28" s="155" t="s">
        <v>85</v>
      </c>
      <c r="C28" s="155" t="s">
        <v>36</v>
      </c>
      <c r="D28" s="155" t="s">
        <v>39</v>
      </c>
      <c r="E28" s="155" t="s">
        <v>94</v>
      </c>
      <c r="F28" s="155" t="s">
        <v>97</v>
      </c>
      <c r="G28" s="155" t="s">
        <v>97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6"/>
      <c r="V28" s="156"/>
      <c r="W28" s="156"/>
      <c r="X28" s="165"/>
      <c r="Y28" s="157">
        <v>957.8</v>
      </c>
      <c r="Z28" s="157">
        <v>894.71</v>
      </c>
      <c r="AA28" s="157">
        <v>870.89</v>
      </c>
      <c r="AB28" s="158">
        <f t="shared" si="0"/>
        <v>0.9733768483642744</v>
      </c>
      <c r="AC28" s="168"/>
      <c r="AD28" s="160"/>
      <c r="AE28" s="161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</row>
    <row r="29" spans="1:86" ht="27" customHeight="1">
      <c r="A29" s="171" t="s">
        <v>98</v>
      </c>
      <c r="B29" s="155" t="s">
        <v>85</v>
      </c>
      <c r="C29" s="155" t="s">
        <v>36</v>
      </c>
      <c r="D29" s="155" t="s">
        <v>39</v>
      </c>
      <c r="E29" s="155" t="s">
        <v>94</v>
      </c>
      <c r="F29" s="155" t="s">
        <v>99</v>
      </c>
      <c r="G29" s="155" t="s">
        <v>99</v>
      </c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6"/>
      <c r="V29" s="156"/>
      <c r="W29" s="156"/>
      <c r="X29" s="165"/>
      <c r="Y29" s="157">
        <v>28.1</v>
      </c>
      <c r="Z29" s="157">
        <v>18.5</v>
      </c>
      <c r="AA29" s="157">
        <v>14.49</v>
      </c>
      <c r="AB29" s="158">
        <f t="shared" si="0"/>
        <v>0.7832432432432432</v>
      </c>
      <c r="AC29" s="168"/>
      <c r="AD29" s="160"/>
      <c r="AE29" s="161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</row>
    <row r="30" spans="1:86" ht="47.25">
      <c r="A30" s="163" t="s">
        <v>100</v>
      </c>
      <c r="B30" s="155" t="s">
        <v>85</v>
      </c>
      <c r="C30" s="155" t="s">
        <v>36</v>
      </c>
      <c r="D30" s="155" t="s">
        <v>39</v>
      </c>
      <c r="E30" s="155" t="s">
        <v>94</v>
      </c>
      <c r="F30" s="155" t="s">
        <v>101</v>
      </c>
      <c r="G30" s="155" t="s">
        <v>101</v>
      </c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6"/>
      <c r="V30" s="156"/>
      <c r="W30" s="156"/>
      <c r="X30" s="165"/>
      <c r="Y30" s="157">
        <f>Y31</f>
        <v>168.60000000000002</v>
      </c>
      <c r="Z30" s="157">
        <f>Z31</f>
        <v>91.06</v>
      </c>
      <c r="AA30" s="157">
        <f>AA31</f>
        <v>87.25</v>
      </c>
      <c r="AB30" s="158">
        <f t="shared" si="0"/>
        <v>0.958159455304195</v>
      </c>
      <c r="AC30" s="166" t="e">
        <f>AC31</f>
        <v>#REF!</v>
      </c>
      <c r="AD30" s="160"/>
      <c r="AE30" s="161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</row>
    <row r="31" spans="1:86" ht="47.25">
      <c r="A31" s="163" t="s">
        <v>102</v>
      </c>
      <c r="B31" s="155" t="s">
        <v>85</v>
      </c>
      <c r="C31" s="155" t="s">
        <v>36</v>
      </c>
      <c r="D31" s="155" t="s">
        <v>39</v>
      </c>
      <c r="E31" s="155" t="s">
        <v>94</v>
      </c>
      <c r="F31" s="155" t="s">
        <v>103</v>
      </c>
      <c r="G31" s="155" t="s">
        <v>103</v>
      </c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6"/>
      <c r="V31" s="156"/>
      <c r="W31" s="156"/>
      <c r="X31" s="165"/>
      <c r="Y31" s="157">
        <f>Y32+Y33</f>
        <v>168.60000000000002</v>
      </c>
      <c r="Z31" s="157">
        <v>91.06</v>
      </c>
      <c r="AA31" s="157">
        <f>AA32+AA33</f>
        <v>87.25</v>
      </c>
      <c r="AB31" s="158">
        <f t="shared" si="0"/>
        <v>0.958159455304195</v>
      </c>
      <c r="AC31" s="166" t="e">
        <f>AC32+AC33+#REF!</f>
        <v>#REF!</v>
      </c>
      <c r="AD31" s="160"/>
      <c r="AE31" s="161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</row>
    <row r="32" spans="1:86" ht="47.25">
      <c r="A32" s="163" t="s">
        <v>104</v>
      </c>
      <c r="B32" s="155" t="s">
        <v>85</v>
      </c>
      <c r="C32" s="155" t="s">
        <v>36</v>
      </c>
      <c r="D32" s="155" t="s">
        <v>39</v>
      </c>
      <c r="E32" s="155" t="s">
        <v>94</v>
      </c>
      <c r="F32" s="155" t="s">
        <v>105</v>
      </c>
      <c r="G32" s="155" t="s">
        <v>105</v>
      </c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6"/>
      <c r="V32" s="156"/>
      <c r="W32" s="156"/>
      <c r="X32" s="165"/>
      <c r="Y32" s="157">
        <v>86.4</v>
      </c>
      <c r="Z32" s="157">
        <v>63.26</v>
      </c>
      <c r="AA32" s="157">
        <v>63.26</v>
      </c>
      <c r="AB32" s="158">
        <f t="shared" si="0"/>
        <v>1</v>
      </c>
      <c r="AC32" s="168"/>
      <c r="AD32" s="160"/>
      <c r="AE32" s="161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</row>
    <row r="33" spans="1:86" ht="47.25">
      <c r="A33" s="163" t="s">
        <v>106</v>
      </c>
      <c r="B33" s="155" t="s">
        <v>85</v>
      </c>
      <c r="C33" s="155" t="s">
        <v>36</v>
      </c>
      <c r="D33" s="155" t="s">
        <v>39</v>
      </c>
      <c r="E33" s="155" t="s">
        <v>94</v>
      </c>
      <c r="F33" s="155" t="s">
        <v>107</v>
      </c>
      <c r="G33" s="155" t="s">
        <v>107</v>
      </c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6"/>
      <c r="V33" s="156"/>
      <c r="W33" s="156"/>
      <c r="X33" s="165"/>
      <c r="Y33" s="157">
        <v>82.2</v>
      </c>
      <c r="Z33" s="157">
        <v>27.8</v>
      </c>
      <c r="AA33" s="157">
        <v>23.99</v>
      </c>
      <c r="AB33" s="158">
        <f t="shared" si="0"/>
        <v>0.8629496402877697</v>
      </c>
      <c r="AC33" s="168"/>
      <c r="AD33" s="160"/>
      <c r="AE33" s="161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</row>
    <row r="34" spans="1:86" ht="15.75">
      <c r="A34" s="163" t="s">
        <v>108</v>
      </c>
      <c r="B34" s="155" t="s">
        <v>85</v>
      </c>
      <c r="C34" s="155" t="s">
        <v>36</v>
      </c>
      <c r="D34" s="155" t="s">
        <v>39</v>
      </c>
      <c r="E34" s="155" t="s">
        <v>94</v>
      </c>
      <c r="F34" s="155" t="s">
        <v>109</v>
      </c>
      <c r="G34" s="155" t="s">
        <v>109</v>
      </c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6"/>
      <c r="V34" s="156"/>
      <c r="W34" s="156"/>
      <c r="X34" s="165"/>
      <c r="Y34" s="157">
        <f aca="true" t="shared" si="9" ref="Y34:AA35">Y35</f>
        <v>0.1</v>
      </c>
      <c r="Z34" s="157">
        <f t="shared" si="9"/>
        <v>0</v>
      </c>
      <c r="AA34" s="157">
        <f t="shared" si="9"/>
        <v>0</v>
      </c>
      <c r="AB34" s="158">
        <v>0</v>
      </c>
      <c r="AC34" s="166" t="e">
        <f>AC35</f>
        <v>#REF!</v>
      </c>
      <c r="AD34" s="160"/>
      <c r="AE34" s="161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</row>
    <row r="35" spans="1:86" ht="31.5">
      <c r="A35" s="163" t="s">
        <v>110</v>
      </c>
      <c r="B35" s="155" t="s">
        <v>85</v>
      </c>
      <c r="C35" s="155" t="s">
        <v>36</v>
      </c>
      <c r="D35" s="155" t="s">
        <v>39</v>
      </c>
      <c r="E35" s="155" t="s">
        <v>94</v>
      </c>
      <c r="F35" s="155" t="s">
        <v>111</v>
      </c>
      <c r="G35" s="155" t="s">
        <v>111</v>
      </c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6"/>
      <c r="V35" s="156"/>
      <c r="W35" s="156"/>
      <c r="X35" s="165"/>
      <c r="Y35" s="157">
        <f t="shared" si="9"/>
        <v>0.1</v>
      </c>
      <c r="Z35" s="157">
        <f t="shared" si="9"/>
        <v>0</v>
      </c>
      <c r="AA35" s="157">
        <f t="shared" si="9"/>
        <v>0</v>
      </c>
      <c r="AB35" s="158">
        <v>0</v>
      </c>
      <c r="AC35" s="166" t="e">
        <f>#REF!+AC36</f>
        <v>#REF!</v>
      </c>
      <c r="AD35" s="160"/>
      <c r="AE35" s="161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</row>
    <row r="36" spans="1:86" ht="31.5">
      <c r="A36" s="163" t="s">
        <v>112</v>
      </c>
      <c r="B36" s="155" t="s">
        <v>85</v>
      </c>
      <c r="C36" s="155" t="s">
        <v>36</v>
      </c>
      <c r="D36" s="155" t="s">
        <v>39</v>
      </c>
      <c r="E36" s="155" t="s">
        <v>94</v>
      </c>
      <c r="F36" s="155" t="s">
        <v>113</v>
      </c>
      <c r="G36" s="155" t="s">
        <v>113</v>
      </c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6"/>
      <c r="V36" s="156"/>
      <c r="W36" s="156"/>
      <c r="X36" s="165"/>
      <c r="Y36" s="157">
        <v>0.1</v>
      </c>
      <c r="Z36" s="157">
        <v>0</v>
      </c>
      <c r="AA36" s="157">
        <v>0</v>
      </c>
      <c r="AB36" s="158">
        <v>0</v>
      </c>
      <c r="AC36" s="168"/>
      <c r="AD36" s="172">
        <f>AD49</f>
        <v>472</v>
      </c>
      <c r="AE36" s="161">
        <f>AA60/AD36</f>
        <v>2.1008898305084744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</row>
    <row r="37" spans="1:86" ht="15.75">
      <c r="A37" s="145" t="s">
        <v>0</v>
      </c>
      <c r="B37" s="146" t="s">
        <v>85</v>
      </c>
      <c r="C37" s="146" t="s">
        <v>50</v>
      </c>
      <c r="D37" s="146" t="s">
        <v>43</v>
      </c>
      <c r="E37" s="173" t="s">
        <v>40</v>
      </c>
      <c r="F37" s="146" t="s">
        <v>38</v>
      </c>
      <c r="G37" s="174"/>
      <c r="H37" s="147"/>
      <c r="I37" s="147"/>
      <c r="J37" s="174"/>
      <c r="K37" s="174"/>
      <c r="L37" s="174"/>
      <c r="M37" s="147"/>
      <c r="N37" s="147"/>
      <c r="O37" s="147"/>
      <c r="P37" s="174"/>
      <c r="Q37" s="174"/>
      <c r="R37" s="174"/>
      <c r="S37" s="174" t="e">
        <f aca="true" t="shared" si="10" ref="S37:AA38">S38</f>
        <v>#REF!</v>
      </c>
      <c r="T37" s="174" t="e">
        <f t="shared" si="10"/>
        <v>#REF!</v>
      </c>
      <c r="U37" s="174" t="e">
        <f t="shared" si="10"/>
        <v>#REF!</v>
      </c>
      <c r="V37" s="174" t="e">
        <f t="shared" si="10"/>
        <v>#REF!</v>
      </c>
      <c r="W37" s="174" t="e">
        <f t="shared" si="10"/>
        <v>#REF!</v>
      </c>
      <c r="X37" s="174" t="e">
        <f t="shared" si="10"/>
        <v>#REF!</v>
      </c>
      <c r="Y37" s="174">
        <f t="shared" si="10"/>
        <v>20</v>
      </c>
      <c r="Z37" s="174">
        <f t="shared" si="10"/>
        <v>30</v>
      </c>
      <c r="AA37" s="174">
        <f t="shared" si="10"/>
        <v>26.69</v>
      </c>
      <c r="AB37" s="149">
        <f aca="true" t="shared" si="11" ref="AB37:AB70">AA37/Z37</f>
        <v>0.8896666666666667</v>
      </c>
      <c r="AC37" s="175"/>
      <c r="AD37" s="172"/>
      <c r="AE37" s="161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</row>
    <row r="38" spans="1:86" ht="15.75">
      <c r="A38" s="176" t="s">
        <v>49</v>
      </c>
      <c r="B38" s="155" t="s">
        <v>85</v>
      </c>
      <c r="C38" s="155" t="s">
        <v>50</v>
      </c>
      <c r="D38" s="155" t="s">
        <v>37</v>
      </c>
      <c r="E38" s="155" t="s">
        <v>40</v>
      </c>
      <c r="F38" s="155" t="s">
        <v>38</v>
      </c>
      <c r="G38" s="156"/>
      <c r="H38" s="156"/>
      <c r="I38" s="156"/>
      <c r="J38" s="156"/>
      <c r="K38" s="156"/>
      <c r="L38" s="156"/>
      <c r="M38" s="157"/>
      <c r="N38" s="157"/>
      <c r="O38" s="157"/>
      <c r="P38" s="156"/>
      <c r="Q38" s="156"/>
      <c r="R38" s="156"/>
      <c r="S38" s="156" t="e">
        <f t="shared" si="10"/>
        <v>#REF!</v>
      </c>
      <c r="T38" s="156" t="e">
        <f t="shared" si="10"/>
        <v>#REF!</v>
      </c>
      <c r="U38" s="156" t="e">
        <f t="shared" si="10"/>
        <v>#REF!</v>
      </c>
      <c r="V38" s="156" t="e">
        <f t="shared" si="10"/>
        <v>#REF!</v>
      </c>
      <c r="W38" s="156" t="e">
        <f t="shared" si="10"/>
        <v>#REF!</v>
      </c>
      <c r="X38" s="156" t="e">
        <f t="shared" si="10"/>
        <v>#REF!</v>
      </c>
      <c r="Y38" s="156">
        <f t="shared" si="10"/>
        <v>20</v>
      </c>
      <c r="Z38" s="156">
        <f t="shared" si="10"/>
        <v>30</v>
      </c>
      <c r="AA38" s="156">
        <f t="shared" si="10"/>
        <v>26.69</v>
      </c>
      <c r="AB38" s="158">
        <f t="shared" si="11"/>
        <v>0.8896666666666667</v>
      </c>
      <c r="AC38" s="175"/>
      <c r="AD38" s="172"/>
      <c r="AE38" s="161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</row>
    <row r="39" spans="1:86" ht="15.75">
      <c r="A39" s="162" t="s">
        <v>0</v>
      </c>
      <c r="B39" s="155" t="s">
        <v>85</v>
      </c>
      <c r="C39" s="155" t="s">
        <v>50</v>
      </c>
      <c r="D39" s="155" t="s">
        <v>37</v>
      </c>
      <c r="E39" s="155" t="s">
        <v>114</v>
      </c>
      <c r="F39" s="155" t="s">
        <v>38</v>
      </c>
      <c r="G39" s="156">
        <v>280</v>
      </c>
      <c r="H39" s="156">
        <v>280</v>
      </c>
      <c r="I39" s="156"/>
      <c r="J39" s="156"/>
      <c r="K39" s="156"/>
      <c r="L39" s="156"/>
      <c r="M39" s="157">
        <v>280</v>
      </c>
      <c r="N39" s="157">
        <v>280</v>
      </c>
      <c r="O39" s="157">
        <v>0</v>
      </c>
      <c r="P39" s="156">
        <v>34</v>
      </c>
      <c r="Q39" s="156">
        <v>34</v>
      </c>
      <c r="R39" s="156"/>
      <c r="S39" s="156" t="e">
        <f>#REF!</f>
        <v>#REF!</v>
      </c>
      <c r="T39" s="156" t="e">
        <f>#REF!</f>
        <v>#REF!</v>
      </c>
      <c r="U39" s="156" t="e">
        <f>#REF!</f>
        <v>#REF!</v>
      </c>
      <c r="V39" s="156" t="e">
        <f>#REF!</f>
        <v>#REF!</v>
      </c>
      <c r="W39" s="156" t="e">
        <f>#REF!</f>
        <v>#REF!</v>
      </c>
      <c r="X39" s="156" t="e">
        <f>#REF!</f>
        <v>#REF!</v>
      </c>
      <c r="Y39" s="156">
        <f aca="true" t="shared" si="12" ref="Y39:AA43">Y40</f>
        <v>20</v>
      </c>
      <c r="Z39" s="156">
        <f t="shared" si="12"/>
        <v>30</v>
      </c>
      <c r="AA39" s="156">
        <f t="shared" si="12"/>
        <v>26.69</v>
      </c>
      <c r="AB39" s="158">
        <f t="shared" si="11"/>
        <v>0.8896666666666667</v>
      </c>
      <c r="AC39" s="175"/>
      <c r="AD39" s="172"/>
      <c r="AE39" s="161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</row>
    <row r="40" spans="1:86" ht="31.5">
      <c r="A40" s="162" t="s">
        <v>115</v>
      </c>
      <c r="B40" s="155" t="s">
        <v>85</v>
      </c>
      <c r="C40" s="155" t="s">
        <v>50</v>
      </c>
      <c r="D40" s="155" t="s">
        <v>37</v>
      </c>
      <c r="E40" s="155" t="s">
        <v>116</v>
      </c>
      <c r="F40" s="155" t="s">
        <v>38</v>
      </c>
      <c r="G40" s="156">
        <v>280</v>
      </c>
      <c r="H40" s="156">
        <v>280</v>
      </c>
      <c r="I40" s="156"/>
      <c r="J40" s="156"/>
      <c r="K40" s="156"/>
      <c r="L40" s="156"/>
      <c r="M40" s="157">
        <v>280</v>
      </c>
      <c r="N40" s="157">
        <v>280</v>
      </c>
      <c r="O40" s="157">
        <v>0</v>
      </c>
      <c r="P40" s="156">
        <v>34</v>
      </c>
      <c r="Q40" s="156">
        <v>34</v>
      </c>
      <c r="R40" s="156"/>
      <c r="S40" s="156" t="e">
        <f>#REF!</f>
        <v>#REF!</v>
      </c>
      <c r="T40" s="156" t="e">
        <f>#REF!</f>
        <v>#REF!</v>
      </c>
      <c r="U40" s="156" t="e">
        <f>#REF!</f>
        <v>#REF!</v>
      </c>
      <c r="V40" s="156" t="e">
        <f>#REF!</f>
        <v>#REF!</v>
      </c>
      <c r="W40" s="156" t="e">
        <f>#REF!</f>
        <v>#REF!</v>
      </c>
      <c r="X40" s="156" t="e">
        <f>#REF!</f>
        <v>#REF!</v>
      </c>
      <c r="Y40" s="156">
        <f t="shared" si="12"/>
        <v>20</v>
      </c>
      <c r="Z40" s="156">
        <f t="shared" si="12"/>
        <v>30</v>
      </c>
      <c r="AA40" s="156">
        <f t="shared" si="12"/>
        <v>26.69</v>
      </c>
      <c r="AB40" s="158">
        <f t="shared" si="11"/>
        <v>0.8896666666666667</v>
      </c>
      <c r="AC40" s="175"/>
      <c r="AD40" s="172"/>
      <c r="AE40" s="161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</row>
    <row r="41" spans="1:86" ht="47.25">
      <c r="A41" s="176" t="s">
        <v>117</v>
      </c>
      <c r="B41" s="155" t="s">
        <v>85</v>
      </c>
      <c r="C41" s="155" t="s">
        <v>50</v>
      </c>
      <c r="D41" s="155" t="s">
        <v>37</v>
      </c>
      <c r="E41" s="155" t="s">
        <v>118</v>
      </c>
      <c r="F41" s="155" t="s">
        <v>38</v>
      </c>
      <c r="G41" s="156"/>
      <c r="H41" s="156"/>
      <c r="I41" s="156"/>
      <c r="J41" s="156"/>
      <c r="K41" s="156"/>
      <c r="L41" s="156"/>
      <c r="M41" s="157"/>
      <c r="N41" s="157"/>
      <c r="O41" s="157"/>
      <c r="P41" s="156">
        <v>34</v>
      </c>
      <c r="Q41" s="156">
        <v>34</v>
      </c>
      <c r="R41" s="156"/>
      <c r="S41" s="156" t="e">
        <f>#REF!</f>
        <v>#REF!</v>
      </c>
      <c r="T41" s="156" t="e">
        <f>#REF!</f>
        <v>#REF!</v>
      </c>
      <c r="U41" s="156" t="e">
        <f>#REF!</f>
        <v>#REF!</v>
      </c>
      <c r="V41" s="156" t="e">
        <f>#REF!</f>
        <v>#REF!</v>
      </c>
      <c r="W41" s="156" t="e">
        <f>#REF!</f>
        <v>#REF!</v>
      </c>
      <c r="X41" s="156" t="e">
        <f>#REF!</f>
        <v>#REF!</v>
      </c>
      <c r="Y41" s="156">
        <f t="shared" si="12"/>
        <v>20</v>
      </c>
      <c r="Z41" s="156">
        <f t="shared" si="12"/>
        <v>30</v>
      </c>
      <c r="AA41" s="157">
        <f t="shared" si="12"/>
        <v>26.69</v>
      </c>
      <c r="AB41" s="158">
        <f t="shared" si="11"/>
        <v>0.8896666666666667</v>
      </c>
      <c r="AC41" s="175"/>
      <c r="AD41" s="172"/>
      <c r="AE41" s="161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</row>
    <row r="42" spans="1:86" ht="47.25">
      <c r="A42" s="163" t="s">
        <v>100</v>
      </c>
      <c r="B42" s="155" t="s">
        <v>85</v>
      </c>
      <c r="C42" s="155" t="s">
        <v>50</v>
      </c>
      <c r="D42" s="155" t="s">
        <v>37</v>
      </c>
      <c r="E42" s="155" t="s">
        <v>118</v>
      </c>
      <c r="F42" s="155" t="s">
        <v>101</v>
      </c>
      <c r="G42" s="155" t="s">
        <v>101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6"/>
      <c r="V42" s="156"/>
      <c r="W42" s="156"/>
      <c r="X42" s="165"/>
      <c r="Y42" s="157">
        <f t="shared" si="12"/>
        <v>20</v>
      </c>
      <c r="Z42" s="157">
        <f t="shared" si="12"/>
        <v>30</v>
      </c>
      <c r="AA42" s="157">
        <f t="shared" si="12"/>
        <v>26.69</v>
      </c>
      <c r="AB42" s="158">
        <f t="shared" si="11"/>
        <v>0.8896666666666667</v>
      </c>
      <c r="AC42" s="175"/>
      <c r="AD42" s="172"/>
      <c r="AE42" s="161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</row>
    <row r="43" spans="1:86" ht="47.25">
      <c r="A43" s="163" t="s">
        <v>102</v>
      </c>
      <c r="B43" s="155" t="s">
        <v>85</v>
      </c>
      <c r="C43" s="155" t="s">
        <v>50</v>
      </c>
      <c r="D43" s="155" t="s">
        <v>37</v>
      </c>
      <c r="E43" s="155" t="s">
        <v>118</v>
      </c>
      <c r="F43" s="155" t="s">
        <v>103</v>
      </c>
      <c r="G43" s="155" t="s">
        <v>103</v>
      </c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6"/>
      <c r="V43" s="156"/>
      <c r="W43" s="156"/>
      <c r="X43" s="165"/>
      <c r="Y43" s="157">
        <f t="shared" si="12"/>
        <v>20</v>
      </c>
      <c r="Z43" s="157">
        <f t="shared" si="12"/>
        <v>30</v>
      </c>
      <c r="AA43" s="157">
        <f t="shared" si="12"/>
        <v>26.69</v>
      </c>
      <c r="AB43" s="158">
        <f t="shared" si="11"/>
        <v>0.8896666666666667</v>
      </c>
      <c r="AC43" s="175"/>
      <c r="AD43" s="172"/>
      <c r="AE43" s="161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</row>
    <row r="44" spans="1:86" ht="47.25">
      <c r="A44" s="163" t="s">
        <v>106</v>
      </c>
      <c r="B44" s="155" t="s">
        <v>85</v>
      </c>
      <c r="C44" s="155" t="s">
        <v>50</v>
      </c>
      <c r="D44" s="155" t="s">
        <v>37</v>
      </c>
      <c r="E44" s="155" t="s">
        <v>118</v>
      </c>
      <c r="F44" s="155" t="s">
        <v>107</v>
      </c>
      <c r="G44" s="155" t="s">
        <v>107</v>
      </c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6"/>
      <c r="V44" s="156"/>
      <c r="W44" s="156"/>
      <c r="X44" s="165"/>
      <c r="Y44" s="157">
        <v>20</v>
      </c>
      <c r="Z44" s="157">
        <v>30</v>
      </c>
      <c r="AA44" s="157">
        <v>26.69</v>
      </c>
      <c r="AB44" s="158">
        <f t="shared" si="11"/>
        <v>0.8896666666666667</v>
      </c>
      <c r="AC44" s="175"/>
      <c r="AD44" s="172"/>
      <c r="AE44" s="161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</row>
    <row r="45" spans="1:86" ht="47.25">
      <c r="A45" s="177" t="s">
        <v>119</v>
      </c>
      <c r="B45" s="178" t="s">
        <v>120</v>
      </c>
      <c r="C45" s="138" t="s">
        <v>43</v>
      </c>
      <c r="D45" s="138" t="s">
        <v>43</v>
      </c>
      <c r="E45" s="138" t="s">
        <v>40</v>
      </c>
      <c r="F45" s="138" t="s">
        <v>38</v>
      </c>
      <c r="G45" s="139"/>
      <c r="H45" s="139"/>
      <c r="I45" s="139"/>
      <c r="J45" s="139"/>
      <c r="K45" s="139"/>
      <c r="L45" s="139"/>
      <c r="M45" s="139"/>
      <c r="N45" s="139"/>
      <c r="O45" s="139"/>
      <c r="P45" s="179"/>
      <c r="Q45" s="179"/>
      <c r="R45" s="179"/>
      <c r="S45" s="179"/>
      <c r="T45" s="180"/>
      <c r="U45" s="180"/>
      <c r="V45" s="180"/>
      <c r="W45" s="180"/>
      <c r="X45" s="179"/>
      <c r="Y45" s="142">
        <f>Y46+Y173+Y188+Y223+Y230+Y265+Y299+Y304+Y315</f>
        <v>28965.36</v>
      </c>
      <c r="Z45" s="142">
        <f>Z46+Z173+Z188+Z223+Z230+Z265+Z299+Z304+Z315+Z178+Z293</f>
        <v>97395.8</v>
      </c>
      <c r="AA45" s="142">
        <f>AA46+AA173+AA188+AA223+AA230+AA265+AA299+AA304+AA315+AA178+AA293</f>
        <v>95009.29000000001</v>
      </c>
      <c r="AB45" s="143">
        <f t="shared" si="11"/>
        <v>0.9754967873357989</v>
      </c>
      <c r="AC45" s="175"/>
      <c r="AD45" s="172"/>
      <c r="AE45" s="161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</row>
    <row r="46" spans="1:86" ht="15.75">
      <c r="A46" s="181" t="s">
        <v>15</v>
      </c>
      <c r="B46" s="146" t="s">
        <v>120</v>
      </c>
      <c r="C46" s="146" t="s">
        <v>36</v>
      </c>
      <c r="D46" s="146" t="s">
        <v>43</v>
      </c>
      <c r="E46" s="146" t="s">
        <v>40</v>
      </c>
      <c r="F46" s="146" t="s">
        <v>38</v>
      </c>
      <c r="G46" s="147">
        <v>19781.6</v>
      </c>
      <c r="H46" s="147" t="e">
        <v>#REF!</v>
      </c>
      <c r="I46" s="147" t="e">
        <v>#REF!</v>
      </c>
      <c r="J46" s="147" t="e">
        <v>#REF!</v>
      </c>
      <c r="K46" s="147" t="e">
        <v>#REF!</v>
      </c>
      <c r="L46" s="147" t="e">
        <v>#REF!</v>
      </c>
      <c r="M46" s="147">
        <v>19781.6</v>
      </c>
      <c r="N46" s="147">
        <v>18291.5</v>
      </c>
      <c r="O46" s="147">
        <v>1490.1</v>
      </c>
      <c r="P46" s="147" t="e">
        <v>#REF!</v>
      </c>
      <c r="Q46" s="147" t="e">
        <v>#REF!</v>
      </c>
      <c r="R46" s="147" t="e">
        <v>#REF!</v>
      </c>
      <c r="S46" s="148" t="e">
        <v>#REF!</v>
      </c>
      <c r="T46" s="148" t="e">
        <v>#REF!</v>
      </c>
      <c r="U46" s="148" t="e">
        <v>#REF!</v>
      </c>
      <c r="V46" s="148" t="e">
        <v>#REF!</v>
      </c>
      <c r="W46" s="148" t="e">
        <v>#REF!</v>
      </c>
      <c r="X46" s="148" t="e">
        <v>#REF!</v>
      </c>
      <c r="Y46" s="148">
        <f>Y47+Y71+Y80+Y64</f>
        <v>19953.14</v>
      </c>
      <c r="Z46" s="148">
        <f>Z47+Z71+Z80+Z64</f>
        <v>22772.25</v>
      </c>
      <c r="AA46" s="148">
        <f>AA47+AA71+AA80+AA64</f>
        <v>22115.950000000004</v>
      </c>
      <c r="AB46" s="149">
        <f t="shared" si="11"/>
        <v>0.9711798351063248</v>
      </c>
      <c r="AC46" s="175"/>
      <c r="AD46" s="172"/>
      <c r="AE46" s="161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</row>
    <row r="47" spans="1:86" ht="94.5">
      <c r="A47" s="182" t="s">
        <v>18</v>
      </c>
      <c r="B47" s="155" t="s">
        <v>120</v>
      </c>
      <c r="C47" s="155" t="s">
        <v>36</v>
      </c>
      <c r="D47" s="155" t="s">
        <v>41</v>
      </c>
      <c r="E47" s="155" t="s">
        <v>40</v>
      </c>
      <c r="F47" s="155" t="s">
        <v>38</v>
      </c>
      <c r="G47" s="155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6"/>
      <c r="V47" s="156"/>
      <c r="W47" s="156"/>
      <c r="X47" s="165"/>
      <c r="Y47" s="157">
        <f>Y48</f>
        <v>4605.3</v>
      </c>
      <c r="Z47" s="157">
        <f>Z48</f>
        <v>5252.88</v>
      </c>
      <c r="AA47" s="157">
        <f>AA48</f>
        <v>4974.34</v>
      </c>
      <c r="AB47" s="158">
        <f t="shared" si="11"/>
        <v>0.9469738505353253</v>
      </c>
      <c r="AC47" s="175"/>
      <c r="AD47" s="172"/>
      <c r="AE47" s="161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</row>
    <row r="48" spans="1:86" ht="78.75">
      <c r="A48" s="169" t="s">
        <v>121</v>
      </c>
      <c r="B48" s="155" t="s">
        <v>120</v>
      </c>
      <c r="C48" s="155" t="s">
        <v>36</v>
      </c>
      <c r="D48" s="155" t="s">
        <v>41</v>
      </c>
      <c r="E48" s="155" t="s">
        <v>122</v>
      </c>
      <c r="F48" s="183" t="s">
        <v>38</v>
      </c>
      <c r="G48" s="155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6"/>
      <c r="V48" s="156"/>
      <c r="W48" s="156"/>
      <c r="X48" s="165"/>
      <c r="Y48" s="157">
        <f>Y49+Y60</f>
        <v>4605.3</v>
      </c>
      <c r="Z48" s="157">
        <f>Z49+Z60</f>
        <v>5252.88</v>
      </c>
      <c r="AA48" s="157">
        <f>AA49+AA60</f>
        <v>4974.34</v>
      </c>
      <c r="AB48" s="158">
        <f t="shared" si="11"/>
        <v>0.9469738505353253</v>
      </c>
      <c r="AC48" s="175"/>
      <c r="AD48" s="172"/>
      <c r="AE48" s="161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</row>
    <row r="49" spans="1:86" ht="15.75">
      <c r="A49" s="162" t="s">
        <v>93</v>
      </c>
      <c r="B49" s="155" t="s">
        <v>120</v>
      </c>
      <c r="C49" s="155" t="s">
        <v>36</v>
      </c>
      <c r="D49" s="155" t="s">
        <v>41</v>
      </c>
      <c r="E49" s="155" t="s">
        <v>123</v>
      </c>
      <c r="F49" s="155" t="s">
        <v>38</v>
      </c>
      <c r="G49" s="157" t="e">
        <f>#REF!</f>
        <v>#REF!</v>
      </c>
      <c r="H49" s="157" t="e">
        <f>#REF!</f>
        <v>#REF!</v>
      </c>
      <c r="I49" s="157" t="e">
        <f>#REF!</f>
        <v>#REF!</v>
      </c>
      <c r="J49" s="157" t="e">
        <f>#REF!</f>
        <v>#REF!</v>
      </c>
      <c r="K49" s="157" t="e">
        <f>#REF!</f>
        <v>#REF!</v>
      </c>
      <c r="L49" s="157" t="e">
        <f>#REF!</f>
        <v>#REF!</v>
      </c>
      <c r="M49" s="157">
        <v>5481.1</v>
      </c>
      <c r="N49" s="157">
        <v>5481.1</v>
      </c>
      <c r="O49" s="157">
        <v>0</v>
      </c>
      <c r="P49" s="157" t="e">
        <f>#REF!</f>
        <v>#REF!</v>
      </c>
      <c r="Q49" s="157" t="e">
        <f>#REF!</f>
        <v>#REF!</v>
      </c>
      <c r="R49" s="157" t="e">
        <f>#REF!</f>
        <v>#REF!</v>
      </c>
      <c r="S49" s="156" t="e">
        <f>#REF!</f>
        <v>#REF!</v>
      </c>
      <c r="T49" s="156" t="e">
        <f>#REF!</f>
        <v>#REF!</v>
      </c>
      <c r="U49" s="156" t="e">
        <f>#REF!</f>
        <v>#REF!</v>
      </c>
      <c r="V49" s="156" t="e">
        <f>#REF!</f>
        <v>#REF!</v>
      </c>
      <c r="W49" s="156" t="e">
        <f>#REF!</f>
        <v>#REF!</v>
      </c>
      <c r="X49" s="156" t="e">
        <f>#REF!</f>
        <v>#REF!</v>
      </c>
      <c r="Y49" s="156">
        <f>Y50+Y54+Y57</f>
        <v>3691.3</v>
      </c>
      <c r="Z49" s="156">
        <f>Z50+Z54+Z57</f>
        <v>4201.68</v>
      </c>
      <c r="AA49" s="156">
        <f>AA50+AA54+AA57</f>
        <v>3982.7200000000003</v>
      </c>
      <c r="AB49" s="158">
        <f t="shared" si="11"/>
        <v>0.9478875116620019</v>
      </c>
      <c r="AC49" s="159" t="e">
        <f>#REF!</f>
        <v>#REF!</v>
      </c>
      <c r="AD49" s="167">
        <v>472</v>
      </c>
      <c r="AE49" s="161">
        <f>AA61/AD49</f>
        <v>2.1008898305084744</v>
      </c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</row>
    <row r="50" spans="1:86" ht="110.25">
      <c r="A50" s="169" t="s">
        <v>90</v>
      </c>
      <c r="B50" s="155" t="s">
        <v>120</v>
      </c>
      <c r="C50" s="155" t="s">
        <v>36</v>
      </c>
      <c r="D50" s="155" t="s">
        <v>41</v>
      </c>
      <c r="E50" s="155" t="s">
        <v>123</v>
      </c>
      <c r="F50" s="155" t="s">
        <v>95</v>
      </c>
      <c r="G50" s="155" t="s">
        <v>95</v>
      </c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6"/>
      <c r="U50" s="156"/>
      <c r="V50" s="156"/>
      <c r="W50" s="156"/>
      <c r="X50" s="156"/>
      <c r="Y50" s="156">
        <f>Y51</f>
        <v>3491.4</v>
      </c>
      <c r="Z50" s="156">
        <f>Z51</f>
        <v>3942.15</v>
      </c>
      <c r="AA50" s="156">
        <f>AA51</f>
        <v>3767.36</v>
      </c>
      <c r="AB50" s="158">
        <f t="shared" si="11"/>
        <v>0.9556612508402775</v>
      </c>
      <c r="AC50" s="159"/>
      <c r="AD50" s="167"/>
      <c r="AE50" s="161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</row>
    <row r="51" spans="1:86" ht="47.25">
      <c r="A51" s="163" t="s">
        <v>91</v>
      </c>
      <c r="B51" s="155" t="s">
        <v>120</v>
      </c>
      <c r="C51" s="155" t="s">
        <v>36</v>
      </c>
      <c r="D51" s="155" t="s">
        <v>41</v>
      </c>
      <c r="E51" s="155" t="s">
        <v>123</v>
      </c>
      <c r="F51" s="155" t="s">
        <v>96</v>
      </c>
      <c r="G51" s="155" t="s">
        <v>96</v>
      </c>
      <c r="H51" s="157">
        <f aca="true" t="shared" si="13" ref="H51:M51">H48</f>
        <v>0</v>
      </c>
      <c r="I51" s="157">
        <f t="shared" si="13"/>
        <v>0</v>
      </c>
      <c r="J51" s="157">
        <f t="shared" si="13"/>
        <v>0</v>
      </c>
      <c r="K51" s="157">
        <f t="shared" si="13"/>
        <v>0</v>
      </c>
      <c r="L51" s="157">
        <f t="shared" si="13"/>
        <v>0</v>
      </c>
      <c r="M51" s="157">
        <f t="shared" si="13"/>
        <v>0</v>
      </c>
      <c r="N51" s="157">
        <v>5481.1</v>
      </c>
      <c r="O51" s="157">
        <v>5481.1</v>
      </c>
      <c r="P51" s="157">
        <v>0</v>
      </c>
      <c r="Q51" s="157">
        <f>Q48</f>
        <v>0</v>
      </c>
      <c r="R51" s="157">
        <f>R48</f>
        <v>0</v>
      </c>
      <c r="S51" s="157">
        <f>S48</f>
        <v>0</v>
      </c>
      <c r="T51" s="157">
        <v>3924</v>
      </c>
      <c r="U51" s="156">
        <f>3703+221+157</f>
        <v>4081</v>
      </c>
      <c r="V51" s="156">
        <v>3321</v>
      </c>
      <c r="W51" s="156">
        <v>694.4</v>
      </c>
      <c r="X51" s="165">
        <f>V51/U51</f>
        <v>0.8137711345258515</v>
      </c>
      <c r="Y51" s="157">
        <f>Y52+Y53</f>
        <v>3491.4</v>
      </c>
      <c r="Z51" s="157">
        <f>Z52+Z53</f>
        <v>3942.15</v>
      </c>
      <c r="AA51" s="157">
        <f>AA52+AA53</f>
        <v>3767.36</v>
      </c>
      <c r="AB51" s="158">
        <f t="shared" si="11"/>
        <v>0.9556612508402775</v>
      </c>
      <c r="AC51" s="159"/>
      <c r="AD51" s="167"/>
      <c r="AE51" s="161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</row>
    <row r="52" spans="1:86" ht="31.5">
      <c r="A52" s="163" t="s">
        <v>92</v>
      </c>
      <c r="B52" s="155" t="s">
        <v>120</v>
      </c>
      <c r="C52" s="155" t="s">
        <v>36</v>
      </c>
      <c r="D52" s="155" t="s">
        <v>41</v>
      </c>
      <c r="E52" s="155" t="s">
        <v>123</v>
      </c>
      <c r="F52" s="155" t="s">
        <v>97</v>
      </c>
      <c r="G52" s="155" t="s">
        <v>97</v>
      </c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6"/>
      <c r="V52" s="156"/>
      <c r="W52" s="156"/>
      <c r="X52" s="165"/>
      <c r="Y52" s="157">
        <v>3443.4</v>
      </c>
      <c r="Z52" s="157">
        <v>3754.58</v>
      </c>
      <c r="AA52" s="157">
        <v>3581.19</v>
      </c>
      <c r="AB52" s="158">
        <f t="shared" si="11"/>
        <v>0.9538190689770893</v>
      </c>
      <c r="AC52" s="159"/>
      <c r="AD52" s="167"/>
      <c r="AE52" s="161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</row>
    <row r="53" spans="1:86" ht="63">
      <c r="A53" s="163" t="s">
        <v>124</v>
      </c>
      <c r="B53" s="155" t="s">
        <v>120</v>
      </c>
      <c r="C53" s="155" t="s">
        <v>36</v>
      </c>
      <c r="D53" s="155" t="s">
        <v>41</v>
      </c>
      <c r="E53" s="155" t="s">
        <v>123</v>
      </c>
      <c r="F53" s="155" t="s">
        <v>99</v>
      </c>
      <c r="G53" s="155" t="s">
        <v>99</v>
      </c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6"/>
      <c r="V53" s="156"/>
      <c r="W53" s="156"/>
      <c r="X53" s="165"/>
      <c r="Y53" s="157">
        <v>48</v>
      </c>
      <c r="Z53" s="157">
        <v>187.57</v>
      </c>
      <c r="AA53" s="157">
        <v>186.17</v>
      </c>
      <c r="AB53" s="158">
        <f t="shared" si="11"/>
        <v>0.9925361198485898</v>
      </c>
      <c r="AC53" s="159"/>
      <c r="AD53" s="167"/>
      <c r="AE53" s="161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</row>
    <row r="54" spans="1:86" ht="47.25">
      <c r="A54" s="163" t="s">
        <v>100</v>
      </c>
      <c r="B54" s="155" t="s">
        <v>120</v>
      </c>
      <c r="C54" s="155" t="s">
        <v>36</v>
      </c>
      <c r="D54" s="155" t="s">
        <v>41</v>
      </c>
      <c r="E54" s="155" t="s">
        <v>123</v>
      </c>
      <c r="F54" s="155" t="s">
        <v>101</v>
      </c>
      <c r="G54" s="155" t="s">
        <v>101</v>
      </c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6"/>
      <c r="V54" s="156"/>
      <c r="W54" s="156"/>
      <c r="X54" s="165"/>
      <c r="Y54" s="157">
        <f aca="true" t="shared" si="14" ref="Y54:AA55">Y55</f>
        <v>157</v>
      </c>
      <c r="Z54" s="157">
        <f t="shared" si="14"/>
        <v>170.03</v>
      </c>
      <c r="AA54" s="157">
        <f t="shared" si="14"/>
        <v>126.42</v>
      </c>
      <c r="AB54" s="158">
        <f t="shared" si="11"/>
        <v>0.7435158501440923</v>
      </c>
      <c r="AC54" s="159"/>
      <c r="AD54" s="167"/>
      <c r="AE54" s="161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</row>
    <row r="55" spans="1:86" ht="47.25">
      <c r="A55" s="163" t="s">
        <v>102</v>
      </c>
      <c r="B55" s="155" t="s">
        <v>120</v>
      </c>
      <c r="C55" s="155" t="s">
        <v>36</v>
      </c>
      <c r="D55" s="155" t="s">
        <v>41</v>
      </c>
      <c r="E55" s="155" t="s">
        <v>123</v>
      </c>
      <c r="F55" s="155" t="s">
        <v>103</v>
      </c>
      <c r="G55" s="155" t="s">
        <v>103</v>
      </c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6"/>
      <c r="V55" s="156"/>
      <c r="W55" s="156"/>
      <c r="X55" s="165"/>
      <c r="Y55" s="157">
        <f t="shared" si="14"/>
        <v>157</v>
      </c>
      <c r="Z55" s="157">
        <f t="shared" si="14"/>
        <v>170.03</v>
      </c>
      <c r="AA55" s="157">
        <f t="shared" si="14"/>
        <v>126.42</v>
      </c>
      <c r="AB55" s="158">
        <f t="shared" si="11"/>
        <v>0.7435158501440923</v>
      </c>
      <c r="AC55" s="159"/>
      <c r="AD55" s="167"/>
      <c r="AE55" s="161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</row>
    <row r="56" spans="1:86" ht="47.25">
      <c r="A56" s="163" t="s">
        <v>106</v>
      </c>
      <c r="B56" s="155" t="s">
        <v>120</v>
      </c>
      <c r="C56" s="155" t="s">
        <v>36</v>
      </c>
      <c r="D56" s="155" t="s">
        <v>41</v>
      </c>
      <c r="E56" s="155" t="s">
        <v>123</v>
      </c>
      <c r="F56" s="155" t="s">
        <v>107</v>
      </c>
      <c r="G56" s="155" t="s">
        <v>107</v>
      </c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6"/>
      <c r="V56" s="156"/>
      <c r="W56" s="156"/>
      <c r="X56" s="165"/>
      <c r="Y56" s="157">
        <v>157</v>
      </c>
      <c r="Z56" s="157">
        <v>170.03</v>
      </c>
      <c r="AA56" s="157">
        <v>126.42</v>
      </c>
      <c r="AB56" s="158">
        <f t="shared" si="11"/>
        <v>0.7435158501440923</v>
      </c>
      <c r="AC56" s="159"/>
      <c r="AD56" s="167"/>
      <c r="AE56" s="161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</row>
    <row r="57" spans="1:86" ht="15.75">
      <c r="A57" s="163" t="s">
        <v>108</v>
      </c>
      <c r="B57" s="155" t="s">
        <v>120</v>
      </c>
      <c r="C57" s="155" t="s">
        <v>36</v>
      </c>
      <c r="D57" s="155" t="s">
        <v>41</v>
      </c>
      <c r="E57" s="155" t="s">
        <v>123</v>
      </c>
      <c r="F57" s="155" t="s">
        <v>109</v>
      </c>
      <c r="G57" s="155" t="s">
        <v>109</v>
      </c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6"/>
      <c r="V57" s="156"/>
      <c r="W57" s="156"/>
      <c r="X57" s="165"/>
      <c r="Y57" s="157">
        <f aca="true" t="shared" si="15" ref="Y57:AA58">Y58</f>
        <v>42.9</v>
      </c>
      <c r="Z57" s="157">
        <f t="shared" si="15"/>
        <v>89.5</v>
      </c>
      <c r="AA57" s="157">
        <f t="shared" si="15"/>
        <v>88.94</v>
      </c>
      <c r="AB57" s="158">
        <f t="shared" si="11"/>
        <v>0.9937430167597765</v>
      </c>
      <c r="AC57" s="159"/>
      <c r="AD57" s="167"/>
      <c r="AE57" s="161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</row>
    <row r="58" spans="1:86" ht="31.5">
      <c r="A58" s="163" t="s">
        <v>110</v>
      </c>
      <c r="B58" s="155" t="s">
        <v>120</v>
      </c>
      <c r="C58" s="155" t="s">
        <v>36</v>
      </c>
      <c r="D58" s="155" t="s">
        <v>41</v>
      </c>
      <c r="E58" s="155" t="s">
        <v>123</v>
      </c>
      <c r="F58" s="155" t="s">
        <v>111</v>
      </c>
      <c r="G58" s="155" t="s">
        <v>111</v>
      </c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6"/>
      <c r="V58" s="156"/>
      <c r="W58" s="156"/>
      <c r="X58" s="165"/>
      <c r="Y58" s="157">
        <f t="shared" si="15"/>
        <v>42.9</v>
      </c>
      <c r="Z58" s="157">
        <f t="shared" si="15"/>
        <v>89.5</v>
      </c>
      <c r="AA58" s="157">
        <f t="shared" si="15"/>
        <v>88.94</v>
      </c>
      <c r="AB58" s="158">
        <f t="shared" si="11"/>
        <v>0.9937430167597765</v>
      </c>
      <c r="AC58" s="159"/>
      <c r="AD58" s="167"/>
      <c r="AE58" s="161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</row>
    <row r="59" spans="1:86" ht="31.5">
      <c r="A59" s="163" t="s">
        <v>112</v>
      </c>
      <c r="B59" s="155" t="s">
        <v>120</v>
      </c>
      <c r="C59" s="155" t="s">
        <v>36</v>
      </c>
      <c r="D59" s="155" t="s">
        <v>41</v>
      </c>
      <c r="E59" s="155" t="s">
        <v>123</v>
      </c>
      <c r="F59" s="155" t="s">
        <v>113</v>
      </c>
      <c r="G59" s="155" t="s">
        <v>113</v>
      </c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6"/>
      <c r="V59" s="156"/>
      <c r="W59" s="156"/>
      <c r="X59" s="165"/>
      <c r="Y59" s="157">
        <v>42.9</v>
      </c>
      <c r="Z59" s="157">
        <v>89.5</v>
      </c>
      <c r="AA59" s="157">
        <v>88.94</v>
      </c>
      <c r="AB59" s="158">
        <f t="shared" si="11"/>
        <v>0.9937430167597765</v>
      </c>
      <c r="AC59" s="159"/>
      <c r="AD59" s="167"/>
      <c r="AE59" s="161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</row>
    <row r="60" spans="1:86" ht="63">
      <c r="A60" s="184" t="s">
        <v>125</v>
      </c>
      <c r="B60" s="155" t="s">
        <v>120</v>
      </c>
      <c r="C60" s="155" t="s">
        <v>36</v>
      </c>
      <c r="D60" s="155" t="s">
        <v>41</v>
      </c>
      <c r="E60" s="155" t="s">
        <v>126</v>
      </c>
      <c r="F60" s="155" t="s">
        <v>38</v>
      </c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6"/>
      <c r="U60" s="156"/>
      <c r="V60" s="156"/>
      <c r="W60" s="165"/>
      <c r="X60" s="165"/>
      <c r="Y60" s="157">
        <f aca="true" t="shared" si="16" ref="Y60:AA62">Y61</f>
        <v>914</v>
      </c>
      <c r="Z60" s="157">
        <f t="shared" si="16"/>
        <v>1051.2</v>
      </c>
      <c r="AA60" s="157">
        <f t="shared" si="16"/>
        <v>991.62</v>
      </c>
      <c r="AB60" s="158">
        <f t="shared" si="11"/>
        <v>0.9433219178082192</v>
      </c>
      <c r="AC60" s="185">
        <f>AC61</f>
        <v>0</v>
      </c>
      <c r="AD60" s="172">
        <f>AD61</f>
        <v>0</v>
      </c>
      <c r="AE60" s="161" t="e">
        <f>#REF!/AD60</f>
        <v>#REF!</v>
      </c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</row>
    <row r="61" spans="1:86" ht="110.25">
      <c r="A61" s="163" t="s">
        <v>90</v>
      </c>
      <c r="B61" s="155" t="s">
        <v>120</v>
      </c>
      <c r="C61" s="155" t="s">
        <v>36</v>
      </c>
      <c r="D61" s="155" t="s">
        <v>41</v>
      </c>
      <c r="E61" s="155" t="s">
        <v>126</v>
      </c>
      <c r="F61" s="164">
        <v>100</v>
      </c>
      <c r="G61" s="164">
        <v>100</v>
      </c>
      <c r="H61" s="157">
        <f aca="true" t="shared" si="17" ref="H61:M61">H58</f>
        <v>0</v>
      </c>
      <c r="I61" s="157">
        <f t="shared" si="17"/>
        <v>0</v>
      </c>
      <c r="J61" s="157">
        <f t="shared" si="17"/>
        <v>0</v>
      </c>
      <c r="K61" s="157">
        <f t="shared" si="17"/>
        <v>0</v>
      </c>
      <c r="L61" s="157">
        <f t="shared" si="17"/>
        <v>0</v>
      </c>
      <c r="M61" s="157">
        <f t="shared" si="17"/>
        <v>0</v>
      </c>
      <c r="N61" s="157">
        <v>1102.3</v>
      </c>
      <c r="O61" s="157">
        <v>1102.3</v>
      </c>
      <c r="P61" s="157">
        <v>0</v>
      </c>
      <c r="Q61" s="157">
        <f>Q58</f>
        <v>0</v>
      </c>
      <c r="R61" s="157">
        <f>R58</f>
        <v>0</v>
      </c>
      <c r="S61" s="157">
        <f>S58</f>
        <v>0</v>
      </c>
      <c r="T61" s="157">
        <v>1109</v>
      </c>
      <c r="U61" s="156">
        <f>1109-127</f>
        <v>982</v>
      </c>
      <c r="V61" s="156">
        <v>763.6</v>
      </c>
      <c r="W61" s="156">
        <v>214.6</v>
      </c>
      <c r="X61" s="165">
        <f>V61/U61</f>
        <v>0.7775967413441955</v>
      </c>
      <c r="Y61" s="157">
        <f t="shared" si="16"/>
        <v>914</v>
      </c>
      <c r="Z61" s="157">
        <f t="shared" si="16"/>
        <v>1051.2</v>
      </c>
      <c r="AA61" s="157">
        <f t="shared" si="16"/>
        <v>991.62</v>
      </c>
      <c r="AB61" s="158">
        <f t="shared" si="11"/>
        <v>0.9433219178082192</v>
      </c>
      <c r="AC61" s="175"/>
      <c r="AD61" s="167"/>
      <c r="AE61" s="161" t="e">
        <f>#REF!/AD61</f>
        <v>#REF!</v>
      </c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</row>
    <row r="62" spans="1:86" ht="47.25">
      <c r="A62" s="163" t="s">
        <v>91</v>
      </c>
      <c r="B62" s="155" t="s">
        <v>120</v>
      </c>
      <c r="C62" s="155" t="s">
        <v>36</v>
      </c>
      <c r="D62" s="155" t="s">
        <v>41</v>
      </c>
      <c r="E62" s="155" t="s">
        <v>126</v>
      </c>
      <c r="F62" s="164">
        <v>120</v>
      </c>
      <c r="G62" s="164">
        <v>120</v>
      </c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6"/>
      <c r="V62" s="156"/>
      <c r="W62" s="156"/>
      <c r="X62" s="165"/>
      <c r="Y62" s="157">
        <f t="shared" si="16"/>
        <v>914</v>
      </c>
      <c r="Z62" s="157">
        <f t="shared" si="16"/>
        <v>1051.2</v>
      </c>
      <c r="AA62" s="157">
        <f t="shared" si="16"/>
        <v>991.62</v>
      </c>
      <c r="AB62" s="158">
        <f t="shared" si="11"/>
        <v>0.9433219178082192</v>
      </c>
      <c r="AC62" s="175"/>
      <c r="AD62" s="167"/>
      <c r="AE62" s="161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</row>
    <row r="63" spans="1:86" ht="31.5">
      <c r="A63" s="163" t="s">
        <v>92</v>
      </c>
      <c r="B63" s="155" t="s">
        <v>120</v>
      </c>
      <c r="C63" s="155" t="s">
        <v>36</v>
      </c>
      <c r="D63" s="155" t="s">
        <v>41</v>
      </c>
      <c r="E63" s="155" t="s">
        <v>126</v>
      </c>
      <c r="F63" s="164">
        <v>121</v>
      </c>
      <c r="G63" s="164">
        <v>121</v>
      </c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6"/>
      <c r="V63" s="156"/>
      <c r="W63" s="156"/>
      <c r="X63" s="165"/>
      <c r="Y63" s="157">
        <v>914</v>
      </c>
      <c r="Z63" s="157">
        <v>1051.2</v>
      </c>
      <c r="AA63" s="157">
        <v>991.62</v>
      </c>
      <c r="AB63" s="158">
        <f t="shared" si="11"/>
        <v>0.9433219178082192</v>
      </c>
      <c r="AC63" s="175"/>
      <c r="AD63" s="167"/>
      <c r="AE63" s="161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</row>
    <row r="64" spans="1:86" ht="15.75">
      <c r="A64" s="186" t="s">
        <v>66</v>
      </c>
      <c r="B64" s="187" t="s">
        <v>120</v>
      </c>
      <c r="C64" s="187" t="s">
        <v>36</v>
      </c>
      <c r="D64" s="187" t="s">
        <v>44</v>
      </c>
      <c r="E64" s="187" t="s">
        <v>40</v>
      </c>
      <c r="F64" s="188" t="s">
        <v>38</v>
      </c>
      <c r="G64" s="189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1"/>
      <c r="V64" s="191"/>
      <c r="W64" s="191"/>
      <c r="X64" s="192"/>
      <c r="Y64" s="190">
        <f>Y65+Y67+Y69</f>
        <v>0</v>
      </c>
      <c r="Z64" s="190">
        <f>Z65+Z67+Z69</f>
        <v>9.82</v>
      </c>
      <c r="AA64" s="190">
        <f>AA65+AA67+AA69</f>
        <v>9.82</v>
      </c>
      <c r="AB64" s="158">
        <f t="shared" si="11"/>
        <v>1</v>
      </c>
      <c r="AC64" s="175"/>
      <c r="AD64" s="167"/>
      <c r="AE64" s="161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</row>
    <row r="65" spans="1:86" ht="47.25">
      <c r="A65" s="163" t="s">
        <v>127</v>
      </c>
      <c r="B65" s="155" t="s">
        <v>120</v>
      </c>
      <c r="C65" s="155" t="s">
        <v>36</v>
      </c>
      <c r="D65" s="155" t="s">
        <v>44</v>
      </c>
      <c r="E65" s="155" t="s">
        <v>128</v>
      </c>
      <c r="F65" s="193" t="s">
        <v>38</v>
      </c>
      <c r="G65" s="164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6"/>
      <c r="V65" s="156"/>
      <c r="W65" s="156"/>
      <c r="X65" s="165"/>
      <c r="Y65" s="157">
        <f>Y66</f>
        <v>0</v>
      </c>
      <c r="Z65" s="157">
        <f>Z66</f>
        <v>4.42</v>
      </c>
      <c r="AA65" s="157">
        <f>AA66</f>
        <v>4.42</v>
      </c>
      <c r="AB65" s="158">
        <f t="shared" si="11"/>
        <v>1</v>
      </c>
      <c r="AC65" s="172">
        <f>AC66</f>
        <v>0</v>
      </c>
      <c r="AD65" s="172">
        <f>AD66</f>
        <v>0</v>
      </c>
      <c r="AE65" s="172">
        <f>AE66</f>
        <v>0</v>
      </c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</row>
    <row r="66" spans="1:86" ht="47.25">
      <c r="A66" s="163" t="s">
        <v>106</v>
      </c>
      <c r="B66" s="155" t="s">
        <v>120</v>
      </c>
      <c r="C66" s="155" t="s">
        <v>36</v>
      </c>
      <c r="D66" s="155" t="s">
        <v>44</v>
      </c>
      <c r="E66" s="155" t="s">
        <v>128</v>
      </c>
      <c r="F66" s="193" t="s">
        <v>107</v>
      </c>
      <c r="G66" s="164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6"/>
      <c r="V66" s="156"/>
      <c r="W66" s="156"/>
      <c r="X66" s="165"/>
      <c r="Y66" s="157">
        <v>0</v>
      </c>
      <c r="Z66" s="157">
        <v>4.42</v>
      </c>
      <c r="AA66" s="157">
        <v>4.42</v>
      </c>
      <c r="AB66" s="158">
        <f t="shared" si="11"/>
        <v>1</v>
      </c>
      <c r="AC66" s="175"/>
      <c r="AD66" s="167"/>
      <c r="AE66" s="161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</row>
    <row r="67" spans="1:86" ht="63">
      <c r="A67" s="163" t="s">
        <v>129</v>
      </c>
      <c r="B67" s="155" t="s">
        <v>120</v>
      </c>
      <c r="C67" s="155" t="s">
        <v>36</v>
      </c>
      <c r="D67" s="155" t="s">
        <v>44</v>
      </c>
      <c r="E67" s="155" t="s">
        <v>130</v>
      </c>
      <c r="F67" s="193" t="s">
        <v>38</v>
      </c>
      <c r="G67" s="164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6"/>
      <c r="V67" s="156"/>
      <c r="W67" s="156"/>
      <c r="X67" s="165"/>
      <c r="Y67" s="157">
        <f>Y68</f>
        <v>0</v>
      </c>
      <c r="Z67" s="157">
        <f>Z68</f>
        <v>0.4</v>
      </c>
      <c r="AA67" s="157">
        <f>AA68</f>
        <v>0.4</v>
      </c>
      <c r="AB67" s="158">
        <f t="shared" si="11"/>
        <v>1</v>
      </c>
      <c r="AC67" s="175"/>
      <c r="AD67" s="167"/>
      <c r="AE67" s="161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</row>
    <row r="68" spans="1:86" ht="47.25">
      <c r="A68" s="163" t="s">
        <v>106</v>
      </c>
      <c r="B68" s="155" t="s">
        <v>120</v>
      </c>
      <c r="C68" s="155" t="s">
        <v>36</v>
      </c>
      <c r="D68" s="155" t="s">
        <v>44</v>
      </c>
      <c r="E68" s="155" t="s">
        <v>130</v>
      </c>
      <c r="F68" s="193" t="s">
        <v>107</v>
      </c>
      <c r="G68" s="164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6"/>
      <c r="V68" s="156"/>
      <c r="W68" s="156"/>
      <c r="X68" s="165"/>
      <c r="Y68" s="157">
        <v>0</v>
      </c>
      <c r="Z68" s="157">
        <v>0.4</v>
      </c>
      <c r="AA68" s="157">
        <v>0.4</v>
      </c>
      <c r="AB68" s="158">
        <f t="shared" si="11"/>
        <v>1</v>
      </c>
      <c r="AC68" s="175"/>
      <c r="AD68" s="167"/>
      <c r="AE68" s="161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</row>
    <row r="69" spans="1:86" ht="47.25">
      <c r="A69" s="163" t="s">
        <v>131</v>
      </c>
      <c r="B69" s="155" t="s">
        <v>120</v>
      </c>
      <c r="C69" s="155" t="s">
        <v>36</v>
      </c>
      <c r="D69" s="155" t="s">
        <v>44</v>
      </c>
      <c r="E69" s="155" t="s">
        <v>132</v>
      </c>
      <c r="F69" s="193" t="s">
        <v>38</v>
      </c>
      <c r="G69" s="164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6"/>
      <c r="V69" s="156"/>
      <c r="W69" s="156"/>
      <c r="X69" s="165"/>
      <c r="Y69" s="157">
        <f>Y70</f>
        <v>0</v>
      </c>
      <c r="Z69" s="157">
        <f>Z70</f>
        <v>5</v>
      </c>
      <c r="AA69" s="157">
        <f>AA70</f>
        <v>5</v>
      </c>
      <c r="AB69" s="158">
        <f t="shared" si="11"/>
        <v>1</v>
      </c>
      <c r="AC69" s="175"/>
      <c r="AD69" s="167"/>
      <c r="AE69" s="161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</row>
    <row r="70" spans="1:86" ht="47.25">
      <c r="A70" s="163" t="s">
        <v>106</v>
      </c>
      <c r="B70" s="155" t="s">
        <v>120</v>
      </c>
      <c r="C70" s="155" t="s">
        <v>36</v>
      </c>
      <c r="D70" s="155" t="s">
        <v>44</v>
      </c>
      <c r="E70" s="155" t="s">
        <v>132</v>
      </c>
      <c r="F70" s="193" t="s">
        <v>107</v>
      </c>
      <c r="G70" s="164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6"/>
      <c r="V70" s="156"/>
      <c r="W70" s="156"/>
      <c r="X70" s="165"/>
      <c r="Y70" s="157">
        <v>0</v>
      </c>
      <c r="Z70" s="157">
        <v>5</v>
      </c>
      <c r="AA70" s="157">
        <v>5</v>
      </c>
      <c r="AB70" s="158">
        <f t="shared" si="11"/>
        <v>1</v>
      </c>
      <c r="AC70" s="175"/>
      <c r="AD70" s="167"/>
      <c r="AE70" s="161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</row>
    <row r="71" spans="1:86" ht="15.75">
      <c r="A71" s="154" t="s">
        <v>20</v>
      </c>
      <c r="B71" s="155" t="s">
        <v>120</v>
      </c>
      <c r="C71" s="155" t="s">
        <v>36</v>
      </c>
      <c r="D71" s="155" t="s">
        <v>6</v>
      </c>
      <c r="E71" s="155" t="s">
        <v>40</v>
      </c>
      <c r="F71" s="155" t="s">
        <v>38</v>
      </c>
      <c r="G71" s="156">
        <v>100</v>
      </c>
      <c r="H71" s="156">
        <v>100</v>
      </c>
      <c r="I71" s="156"/>
      <c r="J71" s="156"/>
      <c r="K71" s="156"/>
      <c r="L71" s="156"/>
      <c r="M71" s="157">
        <v>100</v>
      </c>
      <c r="N71" s="157">
        <v>100</v>
      </c>
      <c r="O71" s="157">
        <v>0</v>
      </c>
      <c r="P71" s="156"/>
      <c r="Q71" s="156"/>
      <c r="R71" s="156"/>
      <c r="S71" s="156" t="e">
        <f aca="true" t="shared" si="18" ref="S71:AA71">S73</f>
        <v>#REF!</v>
      </c>
      <c r="T71" s="156" t="e">
        <f t="shared" si="18"/>
        <v>#REF!</v>
      </c>
      <c r="U71" s="156" t="e">
        <f t="shared" si="18"/>
        <v>#REF!</v>
      </c>
      <c r="V71" s="156" t="e">
        <f t="shared" si="18"/>
        <v>#REF!</v>
      </c>
      <c r="W71" s="156" t="e">
        <f t="shared" si="18"/>
        <v>#REF!</v>
      </c>
      <c r="X71" s="156" t="e">
        <f t="shared" si="18"/>
        <v>#REF!</v>
      </c>
      <c r="Y71" s="156">
        <f t="shared" si="18"/>
        <v>200</v>
      </c>
      <c r="Z71" s="156">
        <f t="shared" si="18"/>
        <v>0</v>
      </c>
      <c r="AA71" s="156">
        <f t="shared" si="18"/>
        <v>0</v>
      </c>
      <c r="AB71" s="158">
        <v>0</v>
      </c>
      <c r="AC71" s="159"/>
      <c r="AD71" s="160">
        <f>AD72</f>
        <v>4535</v>
      </c>
      <c r="AE71" s="161">
        <f>AA92/AD71</f>
        <v>1.301329658213892</v>
      </c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</row>
    <row r="72" spans="1:86" ht="15.75">
      <c r="A72" s="154" t="s">
        <v>20</v>
      </c>
      <c r="B72" s="155" t="s">
        <v>120</v>
      </c>
      <c r="C72" s="155" t="s">
        <v>36</v>
      </c>
      <c r="D72" s="155" t="s">
        <v>6</v>
      </c>
      <c r="E72" s="155" t="s">
        <v>133</v>
      </c>
      <c r="F72" s="155" t="s">
        <v>38</v>
      </c>
      <c r="G72" s="156"/>
      <c r="H72" s="156"/>
      <c r="I72" s="156"/>
      <c r="J72" s="156"/>
      <c r="K72" s="156"/>
      <c r="L72" s="156"/>
      <c r="M72" s="157"/>
      <c r="N72" s="157"/>
      <c r="O72" s="157"/>
      <c r="P72" s="156"/>
      <c r="Q72" s="156"/>
      <c r="R72" s="156"/>
      <c r="S72" s="156"/>
      <c r="T72" s="156"/>
      <c r="U72" s="156"/>
      <c r="V72" s="156"/>
      <c r="W72" s="156"/>
      <c r="X72" s="156"/>
      <c r="Y72" s="156">
        <f>Y73</f>
        <v>200</v>
      </c>
      <c r="Z72" s="156">
        <f>Z73</f>
        <v>0</v>
      </c>
      <c r="AA72" s="156">
        <f>AA73</f>
        <v>0</v>
      </c>
      <c r="AB72" s="158">
        <v>0</v>
      </c>
      <c r="AC72" s="159"/>
      <c r="AD72" s="167">
        <v>4535</v>
      </c>
      <c r="AE72" s="161" t="e">
        <f>#REF!/AD72</f>
        <v>#REF!</v>
      </c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</row>
    <row r="73" spans="1:86" ht="31.5">
      <c r="A73" s="162" t="s">
        <v>337</v>
      </c>
      <c r="B73" s="155" t="s">
        <v>120</v>
      </c>
      <c r="C73" s="155" t="s">
        <v>36</v>
      </c>
      <c r="D73" s="155" t="s">
        <v>6</v>
      </c>
      <c r="E73" s="155" t="s">
        <v>134</v>
      </c>
      <c r="F73" s="155" t="s">
        <v>38</v>
      </c>
      <c r="G73" s="156">
        <v>100</v>
      </c>
      <c r="H73" s="157">
        <v>100</v>
      </c>
      <c r="I73" s="156"/>
      <c r="J73" s="156"/>
      <c r="K73" s="156"/>
      <c r="L73" s="156"/>
      <c r="M73" s="157">
        <v>100</v>
      </c>
      <c r="N73" s="157">
        <v>100</v>
      </c>
      <c r="O73" s="157">
        <v>0</v>
      </c>
      <c r="P73" s="156"/>
      <c r="Q73" s="156"/>
      <c r="R73" s="156"/>
      <c r="S73" s="156" t="e">
        <f>#REF!+#REF!+#REF!+#REF!</f>
        <v>#REF!</v>
      </c>
      <c r="T73" s="156" t="e">
        <f>#REF!+#REF!+#REF!+#REF!</f>
        <v>#REF!</v>
      </c>
      <c r="U73" s="156" t="e">
        <f>#REF!+#REF!+#REF!+#REF!</f>
        <v>#REF!</v>
      </c>
      <c r="V73" s="156" t="e">
        <f>#REF!+#REF!+#REF!+#REF!</f>
        <v>#REF!</v>
      </c>
      <c r="W73" s="156" t="e">
        <f>#REF!+#REF!+#REF!+#REF!</f>
        <v>#REF!</v>
      </c>
      <c r="X73" s="156" t="e">
        <f>#REF!+#REF!+#REF!+#REF!</f>
        <v>#REF!</v>
      </c>
      <c r="Y73" s="156">
        <f>Y74+Y76+Y78</f>
        <v>200</v>
      </c>
      <c r="Z73" s="156">
        <f>Z74+Z76+Z78</f>
        <v>0</v>
      </c>
      <c r="AA73" s="156">
        <f>AA74+AA76+AA78</f>
        <v>0</v>
      </c>
      <c r="AB73" s="158">
        <v>0</v>
      </c>
      <c r="AC73" s="159" t="e">
        <f>#REF!</f>
        <v>#REF!</v>
      </c>
      <c r="AD73" s="167"/>
      <c r="AE73" s="161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</row>
    <row r="74" spans="1:86" ht="78.75">
      <c r="A74" s="194" t="s">
        <v>135</v>
      </c>
      <c r="B74" s="155" t="s">
        <v>120</v>
      </c>
      <c r="C74" s="155" t="s">
        <v>36</v>
      </c>
      <c r="D74" s="155" t="s">
        <v>6</v>
      </c>
      <c r="E74" s="155" t="s">
        <v>136</v>
      </c>
      <c r="F74" s="155" t="s">
        <v>38</v>
      </c>
      <c r="G74" s="156">
        <v>50</v>
      </c>
      <c r="H74" s="156">
        <v>50</v>
      </c>
      <c r="I74" s="156"/>
      <c r="J74" s="156"/>
      <c r="K74" s="156"/>
      <c r="L74" s="156"/>
      <c r="M74" s="157">
        <v>50</v>
      </c>
      <c r="N74" s="157">
        <v>50</v>
      </c>
      <c r="O74" s="157">
        <v>0</v>
      </c>
      <c r="P74" s="156"/>
      <c r="Q74" s="156"/>
      <c r="R74" s="156"/>
      <c r="S74" s="156" t="e">
        <f>#REF!</f>
        <v>#REF!</v>
      </c>
      <c r="T74" s="156" t="e">
        <f>#REF!</f>
        <v>#REF!</v>
      </c>
      <c r="U74" s="156" t="e">
        <f>#REF!</f>
        <v>#REF!</v>
      </c>
      <c r="V74" s="156" t="e">
        <f>#REF!</f>
        <v>#REF!</v>
      </c>
      <c r="W74" s="156" t="e">
        <f>#REF!</f>
        <v>#REF!</v>
      </c>
      <c r="X74" s="156" t="e">
        <f>#REF!</f>
        <v>#REF!</v>
      </c>
      <c r="Y74" s="156">
        <f>Y75</f>
        <v>160</v>
      </c>
      <c r="Z74" s="156">
        <f>Z75</f>
        <v>0</v>
      </c>
      <c r="AA74" s="156">
        <f>AA75</f>
        <v>0</v>
      </c>
      <c r="AB74" s="158">
        <v>0</v>
      </c>
      <c r="AC74" s="159" t="e">
        <f>#REF!</f>
        <v>#REF!</v>
      </c>
      <c r="AD74" s="167"/>
      <c r="AE74" s="161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</row>
    <row r="75" spans="1:86" ht="15.75">
      <c r="A75" s="194" t="s">
        <v>137</v>
      </c>
      <c r="B75" s="155" t="s">
        <v>120</v>
      </c>
      <c r="C75" s="155" t="s">
        <v>36</v>
      </c>
      <c r="D75" s="155" t="s">
        <v>6</v>
      </c>
      <c r="E75" s="155" t="s">
        <v>136</v>
      </c>
      <c r="F75" s="155" t="s">
        <v>138</v>
      </c>
      <c r="G75" s="156"/>
      <c r="H75" s="156"/>
      <c r="I75" s="156"/>
      <c r="J75" s="156"/>
      <c r="K75" s="156"/>
      <c r="L75" s="156"/>
      <c r="M75" s="157"/>
      <c r="N75" s="157"/>
      <c r="O75" s="157"/>
      <c r="P75" s="156"/>
      <c r="Q75" s="156"/>
      <c r="R75" s="156"/>
      <c r="S75" s="156"/>
      <c r="T75" s="156"/>
      <c r="U75" s="156"/>
      <c r="V75" s="156"/>
      <c r="W75" s="156"/>
      <c r="X75" s="156"/>
      <c r="Y75" s="156">
        <v>160</v>
      </c>
      <c r="Z75" s="156">
        <v>0</v>
      </c>
      <c r="AA75" s="156">
        <v>0</v>
      </c>
      <c r="AB75" s="158">
        <v>0</v>
      </c>
      <c r="AC75" s="159"/>
      <c r="AD75" s="167"/>
      <c r="AE75" s="161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</row>
    <row r="76" spans="1:86" ht="47.25">
      <c r="A76" s="194" t="s">
        <v>139</v>
      </c>
      <c r="B76" s="155" t="s">
        <v>120</v>
      </c>
      <c r="C76" s="155" t="s">
        <v>36</v>
      </c>
      <c r="D76" s="155" t="s">
        <v>6</v>
      </c>
      <c r="E76" s="155" t="s">
        <v>140</v>
      </c>
      <c r="F76" s="155" t="s">
        <v>38</v>
      </c>
      <c r="G76" s="156"/>
      <c r="H76" s="156"/>
      <c r="I76" s="156"/>
      <c r="J76" s="156"/>
      <c r="K76" s="156"/>
      <c r="L76" s="156"/>
      <c r="M76" s="157"/>
      <c r="N76" s="157"/>
      <c r="O76" s="157"/>
      <c r="P76" s="156"/>
      <c r="Q76" s="156"/>
      <c r="R76" s="156"/>
      <c r="S76" s="156"/>
      <c r="T76" s="156"/>
      <c r="U76" s="156"/>
      <c r="V76" s="156"/>
      <c r="W76" s="156"/>
      <c r="X76" s="156"/>
      <c r="Y76" s="156">
        <f>Y77</f>
        <v>20</v>
      </c>
      <c r="Z76" s="156">
        <f>Z77</f>
        <v>0</v>
      </c>
      <c r="AA76" s="156">
        <f>AA77</f>
        <v>0</v>
      </c>
      <c r="AB76" s="158">
        <v>0</v>
      </c>
      <c r="AC76" s="159"/>
      <c r="AD76" s="167"/>
      <c r="AE76" s="161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</row>
    <row r="77" spans="1:86" ht="15.75">
      <c r="A77" s="194" t="s">
        <v>137</v>
      </c>
      <c r="B77" s="155" t="s">
        <v>120</v>
      </c>
      <c r="C77" s="155" t="s">
        <v>36</v>
      </c>
      <c r="D77" s="155" t="s">
        <v>6</v>
      </c>
      <c r="E77" s="155" t="s">
        <v>140</v>
      </c>
      <c r="F77" s="155" t="s">
        <v>138</v>
      </c>
      <c r="G77" s="156"/>
      <c r="H77" s="156"/>
      <c r="I77" s="156"/>
      <c r="J77" s="156"/>
      <c r="K77" s="156"/>
      <c r="L77" s="156"/>
      <c r="M77" s="157"/>
      <c r="N77" s="157"/>
      <c r="O77" s="157"/>
      <c r="P77" s="156"/>
      <c r="Q77" s="156"/>
      <c r="R77" s="156"/>
      <c r="S77" s="156"/>
      <c r="T77" s="156"/>
      <c r="U77" s="156"/>
      <c r="V77" s="156"/>
      <c r="W77" s="156"/>
      <c r="X77" s="156"/>
      <c r="Y77" s="156">
        <v>20</v>
      </c>
      <c r="Z77" s="156">
        <v>0</v>
      </c>
      <c r="AA77" s="156">
        <v>0</v>
      </c>
      <c r="AB77" s="158">
        <v>0</v>
      </c>
      <c r="AC77" s="159"/>
      <c r="AD77" s="167"/>
      <c r="AE77" s="161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</row>
    <row r="78" spans="1:86" ht="110.25">
      <c r="A78" s="194" t="s">
        <v>141</v>
      </c>
      <c r="B78" s="155" t="s">
        <v>120</v>
      </c>
      <c r="C78" s="155" t="s">
        <v>36</v>
      </c>
      <c r="D78" s="155" t="s">
        <v>6</v>
      </c>
      <c r="E78" s="155" t="s">
        <v>142</v>
      </c>
      <c r="F78" s="155" t="s">
        <v>38</v>
      </c>
      <c r="G78" s="156"/>
      <c r="H78" s="156"/>
      <c r="I78" s="156"/>
      <c r="J78" s="156"/>
      <c r="K78" s="156"/>
      <c r="L78" s="156"/>
      <c r="M78" s="157"/>
      <c r="N78" s="157"/>
      <c r="O78" s="157"/>
      <c r="P78" s="156"/>
      <c r="Q78" s="156"/>
      <c r="R78" s="156"/>
      <c r="S78" s="156"/>
      <c r="T78" s="156"/>
      <c r="U78" s="156"/>
      <c r="V78" s="156"/>
      <c r="W78" s="156"/>
      <c r="X78" s="156"/>
      <c r="Y78" s="156">
        <v>20</v>
      </c>
      <c r="Z78" s="156">
        <v>0</v>
      </c>
      <c r="AA78" s="156">
        <v>0</v>
      </c>
      <c r="AB78" s="158">
        <v>0</v>
      </c>
      <c r="AC78" s="159"/>
      <c r="AD78" s="167"/>
      <c r="AE78" s="161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</row>
    <row r="79" spans="1:86" ht="15.75">
      <c r="A79" s="194" t="s">
        <v>137</v>
      </c>
      <c r="B79" s="155" t="s">
        <v>120</v>
      </c>
      <c r="C79" s="155" t="s">
        <v>36</v>
      </c>
      <c r="D79" s="155" t="s">
        <v>6</v>
      </c>
      <c r="E79" s="155" t="s">
        <v>142</v>
      </c>
      <c r="F79" s="155" t="s">
        <v>138</v>
      </c>
      <c r="G79" s="156"/>
      <c r="H79" s="156"/>
      <c r="I79" s="156"/>
      <c r="J79" s="156"/>
      <c r="K79" s="156"/>
      <c r="L79" s="156"/>
      <c r="M79" s="157"/>
      <c r="N79" s="157"/>
      <c r="O79" s="157"/>
      <c r="P79" s="156"/>
      <c r="Q79" s="156"/>
      <c r="R79" s="156"/>
      <c r="S79" s="156"/>
      <c r="T79" s="156"/>
      <c r="U79" s="156"/>
      <c r="V79" s="156"/>
      <c r="W79" s="156"/>
      <c r="X79" s="156"/>
      <c r="Y79" s="156">
        <v>20</v>
      </c>
      <c r="Z79" s="156">
        <v>0</v>
      </c>
      <c r="AA79" s="156">
        <v>0</v>
      </c>
      <c r="AB79" s="158">
        <v>0</v>
      </c>
      <c r="AC79" s="159"/>
      <c r="AD79" s="167"/>
      <c r="AE79" s="161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</row>
    <row r="80" spans="1:86" ht="31.5">
      <c r="A80" s="154" t="s">
        <v>21</v>
      </c>
      <c r="B80" s="155" t="s">
        <v>120</v>
      </c>
      <c r="C80" s="155" t="s">
        <v>36</v>
      </c>
      <c r="D80" s="155" t="s">
        <v>4</v>
      </c>
      <c r="E80" s="155" t="s">
        <v>40</v>
      </c>
      <c r="F80" s="155" t="s">
        <v>38</v>
      </c>
      <c r="G80" s="157" t="e">
        <f>#REF!+G91+#REF!+#REF!+G113+G129+#REF!</f>
        <v>#REF!</v>
      </c>
      <c r="H80" s="157" t="e">
        <f>#REF!+H91+#REF!+#REF!+H113+H129+#REF!</f>
        <v>#REF!</v>
      </c>
      <c r="I80" s="157" t="e">
        <f>#REF!+I91+#REF!+#REF!+I113+I129+#REF!</f>
        <v>#REF!</v>
      </c>
      <c r="J80" s="157" t="e">
        <f>#REF!+J91+#REF!+#REF!+J113+J129+#REF!</f>
        <v>#REF!</v>
      </c>
      <c r="K80" s="157" t="e">
        <f>#REF!+K91+#REF!+#REF!+K113+K129+#REF!</f>
        <v>#REF!</v>
      </c>
      <c r="L80" s="157" t="e">
        <f>#REF!+L91+#REF!+#REF!+L113+L129+#REF!</f>
        <v>#REF!</v>
      </c>
      <c r="M80" s="157">
        <v>8672.2</v>
      </c>
      <c r="N80" s="157">
        <v>7241.2</v>
      </c>
      <c r="O80" s="157">
        <v>1431</v>
      </c>
      <c r="P80" s="157" t="e">
        <f>#REF!+P92+#REF!+#REF!+P113+P129+P138</f>
        <v>#REF!</v>
      </c>
      <c r="Q80" s="157" t="e">
        <f>#REF!+Q92+#REF!+#REF!+Q113+Q129+Q138</f>
        <v>#REF!</v>
      </c>
      <c r="R80" s="157" t="e">
        <f>#REF!+R92+#REF!+#REF!+R113+R129+R138</f>
        <v>#REF!</v>
      </c>
      <c r="S80" s="156" t="e">
        <f>#REF!+S91+#REF!+S113+S129+S138+S147+#REF!</f>
        <v>#REF!</v>
      </c>
      <c r="T80" s="156" t="e">
        <f>#REF!+T91+#REF!+T113+T129+T138+T147+#REF!</f>
        <v>#REF!</v>
      </c>
      <c r="U80" s="156" t="e">
        <f>#REF!+U91+#REF!+U113+U129+U138+U147+#REF!</f>
        <v>#REF!</v>
      </c>
      <c r="V80" s="156" t="e">
        <f>#REF!+V91+#REF!+V113+V129+V138+V147+#REF!</f>
        <v>#REF!</v>
      </c>
      <c r="W80" s="156" t="e">
        <f>#REF!+W91+#REF!+W113+W129+W138+W147+#REF!</f>
        <v>#REF!</v>
      </c>
      <c r="X80" s="156" t="e">
        <f>#REF!+X91+#REF!+X113+X129+X138+X147+#REF!</f>
        <v>#REF!</v>
      </c>
      <c r="Y80" s="156">
        <f>Y91+Y113+Y156+Y127+Y81+Y109</f>
        <v>15147.84</v>
      </c>
      <c r="Z80" s="156">
        <f>Z91+Z113+Z156+Z127+Z81+Z109</f>
        <v>17509.55</v>
      </c>
      <c r="AA80" s="156">
        <f>AA91+AA113+AA156+AA127+AA81+AA109</f>
        <v>17131.790000000005</v>
      </c>
      <c r="AB80" s="158">
        <f aca="true" t="shared" si="19" ref="AB80:AB111">AA80/Z80</f>
        <v>0.9784254878052265</v>
      </c>
      <c r="AC80" s="175"/>
      <c r="AD80" s="160">
        <f>AD82</f>
        <v>9098</v>
      </c>
      <c r="AE80" s="161">
        <f>AA113/AD80</f>
        <v>0.683958012750055</v>
      </c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</row>
    <row r="81" spans="1:86" ht="31.5">
      <c r="A81" s="162" t="s">
        <v>143</v>
      </c>
      <c r="B81" s="155" t="s">
        <v>120</v>
      </c>
      <c r="C81" s="155" t="s">
        <v>36</v>
      </c>
      <c r="D81" s="155" t="s">
        <v>4</v>
      </c>
      <c r="E81" s="195" t="s">
        <v>144</v>
      </c>
      <c r="F81" s="155" t="s">
        <v>38</v>
      </c>
      <c r="G81" s="156"/>
      <c r="H81" s="156"/>
      <c r="I81" s="156"/>
      <c r="J81" s="156"/>
      <c r="K81" s="156"/>
      <c r="L81" s="156"/>
      <c r="M81" s="157"/>
      <c r="N81" s="157"/>
      <c r="O81" s="157"/>
      <c r="P81" s="156"/>
      <c r="Q81" s="156"/>
      <c r="R81" s="156"/>
      <c r="S81" s="156"/>
      <c r="T81" s="156"/>
      <c r="U81" s="156"/>
      <c r="V81" s="156"/>
      <c r="W81" s="165"/>
      <c r="X81" s="165"/>
      <c r="Y81" s="196">
        <f>Y82</f>
        <v>1100</v>
      </c>
      <c r="Z81" s="196">
        <f>Z82</f>
        <v>1130</v>
      </c>
      <c r="AA81" s="196">
        <f>AA82</f>
        <v>1130</v>
      </c>
      <c r="AB81" s="158">
        <f t="shared" si="19"/>
        <v>1</v>
      </c>
      <c r="AC81" s="175"/>
      <c r="AD81" s="160">
        <f>AD82</f>
        <v>9098</v>
      </c>
      <c r="AE81" s="161">
        <f>AA114/AD81</f>
        <v>0.683958012750055</v>
      </c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</row>
    <row r="82" spans="1:86" ht="31.5">
      <c r="A82" s="197" t="s">
        <v>145</v>
      </c>
      <c r="B82" s="155" t="s">
        <v>120</v>
      </c>
      <c r="C82" s="155" t="s">
        <v>36</v>
      </c>
      <c r="D82" s="155" t="s">
        <v>4</v>
      </c>
      <c r="E82" s="155" t="s">
        <v>146</v>
      </c>
      <c r="F82" s="155" t="s">
        <v>38</v>
      </c>
      <c r="G82" s="156"/>
      <c r="H82" s="156"/>
      <c r="I82" s="156"/>
      <c r="J82" s="156"/>
      <c r="K82" s="156"/>
      <c r="L82" s="156"/>
      <c r="M82" s="157"/>
      <c r="N82" s="157"/>
      <c r="O82" s="157"/>
      <c r="P82" s="156"/>
      <c r="Q82" s="156"/>
      <c r="R82" s="156"/>
      <c r="S82" s="156"/>
      <c r="T82" s="156"/>
      <c r="U82" s="156"/>
      <c r="V82" s="156"/>
      <c r="W82" s="165"/>
      <c r="X82" s="165"/>
      <c r="Y82" s="196">
        <f>Y83+Y87</f>
        <v>1100</v>
      </c>
      <c r="Z82" s="196">
        <f>Z83+Z87</f>
        <v>1130</v>
      </c>
      <c r="AA82" s="196">
        <f>AA83+AA87</f>
        <v>1130</v>
      </c>
      <c r="AB82" s="158">
        <f t="shared" si="19"/>
        <v>1</v>
      </c>
      <c r="AC82" s="175"/>
      <c r="AD82" s="167">
        <v>9098</v>
      </c>
      <c r="AE82" s="161" t="e">
        <f>#REF!/AD82</f>
        <v>#REF!</v>
      </c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</row>
    <row r="83" spans="1:86" ht="110.25">
      <c r="A83" s="169" t="s">
        <v>90</v>
      </c>
      <c r="B83" s="155" t="s">
        <v>120</v>
      </c>
      <c r="C83" s="155" t="s">
        <v>36</v>
      </c>
      <c r="D83" s="155" t="s">
        <v>4</v>
      </c>
      <c r="E83" s="155" t="s">
        <v>146</v>
      </c>
      <c r="F83" s="155" t="s">
        <v>95</v>
      </c>
      <c r="G83" s="155" t="s">
        <v>95</v>
      </c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6"/>
      <c r="U83" s="156"/>
      <c r="V83" s="156"/>
      <c r="W83" s="156"/>
      <c r="X83" s="156"/>
      <c r="Y83" s="156">
        <f>Y84</f>
        <v>793.2</v>
      </c>
      <c r="Z83" s="156">
        <f>Z84</f>
        <v>875.9100000000001</v>
      </c>
      <c r="AA83" s="156">
        <f>AA84</f>
        <v>875.9100000000001</v>
      </c>
      <c r="AB83" s="158">
        <f t="shared" si="19"/>
        <v>1</v>
      </c>
      <c r="AC83" s="159">
        <f>AC85</f>
        <v>0</v>
      </c>
      <c r="AD83" s="167">
        <f>AD84</f>
        <v>0</v>
      </c>
      <c r="AE83" s="161" t="e">
        <f>AA127/AD83</f>
        <v>#DIV/0!</v>
      </c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</row>
    <row r="84" spans="1:86" ht="47.25">
      <c r="A84" s="163" t="s">
        <v>91</v>
      </c>
      <c r="B84" s="155" t="s">
        <v>120</v>
      </c>
      <c r="C84" s="155" t="s">
        <v>36</v>
      </c>
      <c r="D84" s="155" t="s">
        <v>4</v>
      </c>
      <c r="E84" s="155" t="s">
        <v>146</v>
      </c>
      <c r="F84" s="155" t="s">
        <v>96</v>
      </c>
      <c r="G84" s="155" t="s">
        <v>96</v>
      </c>
      <c r="H84" s="157">
        <f aca="true" t="shared" si="20" ref="H84:M84">H81</f>
        <v>0</v>
      </c>
      <c r="I84" s="157">
        <f t="shared" si="20"/>
        <v>0</v>
      </c>
      <c r="J84" s="157">
        <f t="shared" si="20"/>
        <v>0</v>
      </c>
      <c r="K84" s="157">
        <f t="shared" si="20"/>
        <v>0</v>
      </c>
      <c r="L84" s="157">
        <f t="shared" si="20"/>
        <v>0</v>
      </c>
      <c r="M84" s="157">
        <f t="shared" si="20"/>
        <v>0</v>
      </c>
      <c r="N84" s="157">
        <v>5481.1</v>
      </c>
      <c r="O84" s="157">
        <v>5481.1</v>
      </c>
      <c r="P84" s="157">
        <v>0</v>
      </c>
      <c r="Q84" s="157">
        <f>Q81</f>
        <v>0</v>
      </c>
      <c r="R84" s="157">
        <f>R81</f>
        <v>0</v>
      </c>
      <c r="S84" s="157">
        <f>S81</f>
        <v>0</v>
      </c>
      <c r="T84" s="157">
        <v>3924</v>
      </c>
      <c r="U84" s="156">
        <f>3703+221+157</f>
        <v>4081</v>
      </c>
      <c r="V84" s="156">
        <v>3321</v>
      </c>
      <c r="W84" s="156">
        <v>694.4</v>
      </c>
      <c r="X84" s="165">
        <f>V84/U84</f>
        <v>0.8137711345258515</v>
      </c>
      <c r="Y84" s="157">
        <f>Y85+Y86</f>
        <v>793.2</v>
      </c>
      <c r="Z84" s="157">
        <f>Z85+Z86</f>
        <v>875.9100000000001</v>
      </c>
      <c r="AA84" s="157">
        <f>AA85+AA86</f>
        <v>875.9100000000001</v>
      </c>
      <c r="AB84" s="158">
        <f t="shared" si="19"/>
        <v>1</v>
      </c>
      <c r="AC84" s="159">
        <f>AC85</f>
        <v>0</v>
      </c>
      <c r="AD84" s="167">
        <f>AD85+AD87+AD89</f>
        <v>0</v>
      </c>
      <c r="AE84" s="161" t="e">
        <f>AA128/AD84</f>
        <v>#DIV/0!</v>
      </c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</row>
    <row r="85" spans="1:86" ht="31.5">
      <c r="A85" s="163" t="s">
        <v>92</v>
      </c>
      <c r="B85" s="155" t="s">
        <v>120</v>
      </c>
      <c r="C85" s="155" t="s">
        <v>36</v>
      </c>
      <c r="D85" s="155" t="s">
        <v>4</v>
      </c>
      <c r="E85" s="155" t="s">
        <v>146</v>
      </c>
      <c r="F85" s="155" t="s">
        <v>97</v>
      </c>
      <c r="G85" s="155" t="s">
        <v>97</v>
      </c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6"/>
      <c r="V85" s="156"/>
      <c r="W85" s="156"/>
      <c r="X85" s="165"/>
      <c r="Y85" s="157">
        <v>791.2</v>
      </c>
      <c r="Z85" s="157">
        <v>803.09</v>
      </c>
      <c r="AA85" s="157">
        <v>803.09</v>
      </c>
      <c r="AB85" s="158">
        <f t="shared" si="19"/>
        <v>1</v>
      </c>
      <c r="AC85" s="175"/>
      <c r="AD85" s="160">
        <f>AD86</f>
        <v>0</v>
      </c>
      <c r="AE85" s="161" t="e">
        <f>AA129/AD85</f>
        <v>#DIV/0!</v>
      </c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</row>
    <row r="86" spans="1:86" ht="25.5" customHeight="1">
      <c r="A86" s="171" t="s">
        <v>98</v>
      </c>
      <c r="B86" s="155" t="s">
        <v>120</v>
      </c>
      <c r="C86" s="155" t="s">
        <v>36</v>
      </c>
      <c r="D86" s="155" t="s">
        <v>4</v>
      </c>
      <c r="E86" s="155" t="s">
        <v>146</v>
      </c>
      <c r="F86" s="155" t="s">
        <v>99</v>
      </c>
      <c r="G86" s="155" t="s">
        <v>99</v>
      </c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6"/>
      <c r="V86" s="156"/>
      <c r="W86" s="156"/>
      <c r="X86" s="165"/>
      <c r="Y86" s="157">
        <v>2</v>
      </c>
      <c r="Z86" s="157">
        <v>72.82</v>
      </c>
      <c r="AA86" s="157">
        <v>72.82</v>
      </c>
      <c r="AB86" s="158">
        <f t="shared" si="19"/>
        <v>1</v>
      </c>
      <c r="AC86" s="175" t="e">
        <f>AC87</f>
        <v>#REF!</v>
      </c>
      <c r="AD86" s="167"/>
      <c r="AE86" s="161" t="e">
        <f>#REF!/AD86</f>
        <v>#REF!</v>
      </c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</row>
    <row r="87" spans="1:86" ht="47.25">
      <c r="A87" s="163" t="s">
        <v>100</v>
      </c>
      <c r="B87" s="155" t="s">
        <v>120</v>
      </c>
      <c r="C87" s="155" t="s">
        <v>36</v>
      </c>
      <c r="D87" s="155" t="s">
        <v>4</v>
      </c>
      <c r="E87" s="155" t="s">
        <v>146</v>
      </c>
      <c r="F87" s="155" t="s">
        <v>101</v>
      </c>
      <c r="G87" s="155" t="s">
        <v>101</v>
      </c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6"/>
      <c r="V87" s="156"/>
      <c r="W87" s="156"/>
      <c r="X87" s="165"/>
      <c r="Y87" s="157">
        <f>Y88</f>
        <v>306.79999999999995</v>
      </c>
      <c r="Z87" s="157">
        <f>Z88</f>
        <v>254.08999999999997</v>
      </c>
      <c r="AA87" s="157">
        <f>AA88</f>
        <v>254.08999999999997</v>
      </c>
      <c r="AB87" s="158">
        <f t="shared" si="19"/>
        <v>1</v>
      </c>
      <c r="AC87" s="175" t="e">
        <f>AC88+AC90+#REF!</f>
        <v>#REF!</v>
      </c>
      <c r="AD87" s="160">
        <f>AD88</f>
        <v>0</v>
      </c>
      <c r="AE87" s="161" t="e">
        <f>AA138/AD87</f>
        <v>#DIV/0!</v>
      </c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153"/>
      <c r="CF87" s="153"/>
      <c r="CG87" s="153"/>
      <c r="CH87" s="153"/>
    </row>
    <row r="88" spans="1:86" ht="47.25">
      <c r="A88" s="163" t="s">
        <v>102</v>
      </c>
      <c r="B88" s="155" t="s">
        <v>120</v>
      </c>
      <c r="C88" s="155" t="s">
        <v>36</v>
      </c>
      <c r="D88" s="155" t="s">
        <v>4</v>
      </c>
      <c r="E88" s="155" t="s">
        <v>146</v>
      </c>
      <c r="F88" s="155" t="s">
        <v>103</v>
      </c>
      <c r="G88" s="155" t="s">
        <v>103</v>
      </c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6"/>
      <c r="V88" s="156"/>
      <c r="W88" s="156"/>
      <c r="X88" s="165"/>
      <c r="Y88" s="157">
        <f>Y89+Y90</f>
        <v>306.79999999999995</v>
      </c>
      <c r="Z88" s="157">
        <f>Z89+Z90</f>
        <v>254.08999999999997</v>
      </c>
      <c r="AA88" s="157">
        <f>AA89+AA90</f>
        <v>254.08999999999997</v>
      </c>
      <c r="AB88" s="158">
        <f t="shared" si="19"/>
        <v>1</v>
      </c>
      <c r="AC88" s="159">
        <f>AC89</f>
        <v>473</v>
      </c>
      <c r="AD88" s="167"/>
      <c r="AE88" s="161" t="e">
        <f>#REF!/AD88</f>
        <v>#REF!</v>
      </c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3"/>
      <c r="CE88" s="153"/>
      <c r="CF88" s="153"/>
      <c r="CG88" s="153"/>
      <c r="CH88" s="153"/>
    </row>
    <row r="89" spans="1:86" ht="47.25">
      <c r="A89" s="163" t="s">
        <v>104</v>
      </c>
      <c r="B89" s="155" t="s">
        <v>120</v>
      </c>
      <c r="C89" s="155" t="s">
        <v>36</v>
      </c>
      <c r="D89" s="155" t="s">
        <v>4</v>
      </c>
      <c r="E89" s="155" t="s">
        <v>146</v>
      </c>
      <c r="F89" s="155" t="s">
        <v>105</v>
      </c>
      <c r="G89" s="155" t="s">
        <v>105</v>
      </c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6"/>
      <c r="V89" s="156"/>
      <c r="W89" s="156"/>
      <c r="X89" s="165"/>
      <c r="Y89" s="157">
        <v>24.9</v>
      </c>
      <c r="Z89" s="157">
        <v>70.89</v>
      </c>
      <c r="AA89" s="157">
        <v>70.89</v>
      </c>
      <c r="AB89" s="158">
        <f t="shared" si="19"/>
        <v>1</v>
      </c>
      <c r="AC89" s="175">
        <v>473</v>
      </c>
      <c r="AD89" s="160">
        <f>AD90</f>
        <v>0</v>
      </c>
      <c r="AE89" s="161" t="e">
        <f>AA147/AD89</f>
        <v>#DIV/0!</v>
      </c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</row>
    <row r="90" spans="1:86" ht="47.25">
      <c r="A90" s="163" t="s">
        <v>106</v>
      </c>
      <c r="B90" s="155" t="s">
        <v>120</v>
      </c>
      <c r="C90" s="155" t="s">
        <v>36</v>
      </c>
      <c r="D90" s="155" t="s">
        <v>4</v>
      </c>
      <c r="E90" s="155" t="s">
        <v>146</v>
      </c>
      <c r="F90" s="155" t="s">
        <v>107</v>
      </c>
      <c r="G90" s="155" t="s">
        <v>107</v>
      </c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6"/>
      <c r="V90" s="156"/>
      <c r="W90" s="156"/>
      <c r="X90" s="165"/>
      <c r="Y90" s="157">
        <v>281.9</v>
      </c>
      <c r="Z90" s="157">
        <v>183.2</v>
      </c>
      <c r="AA90" s="157">
        <v>183.2</v>
      </c>
      <c r="AB90" s="158">
        <f t="shared" si="19"/>
        <v>1</v>
      </c>
      <c r="AC90" s="159" t="e">
        <f>#REF!</f>
        <v>#REF!</v>
      </c>
      <c r="AD90" s="167"/>
      <c r="AE90" s="161" t="e">
        <f>#REF!/AD90</f>
        <v>#REF!</v>
      </c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</row>
    <row r="91" spans="1:86" ht="78.75">
      <c r="A91" s="162" t="s">
        <v>121</v>
      </c>
      <c r="B91" s="155" t="s">
        <v>120</v>
      </c>
      <c r="C91" s="155" t="s">
        <v>36</v>
      </c>
      <c r="D91" s="155" t="s">
        <v>4</v>
      </c>
      <c r="E91" s="155" t="s">
        <v>87</v>
      </c>
      <c r="F91" s="155" t="s">
        <v>38</v>
      </c>
      <c r="G91" s="156">
        <v>4323.2</v>
      </c>
      <c r="H91" s="156">
        <v>4323.2</v>
      </c>
      <c r="I91" s="156"/>
      <c r="J91" s="156"/>
      <c r="K91" s="156"/>
      <c r="L91" s="156"/>
      <c r="M91" s="157">
        <v>4323.2</v>
      </c>
      <c r="N91" s="157">
        <v>4323.2</v>
      </c>
      <c r="O91" s="157">
        <v>0</v>
      </c>
      <c r="P91" s="156">
        <v>507</v>
      </c>
      <c r="Q91" s="156">
        <v>507</v>
      </c>
      <c r="R91" s="156"/>
      <c r="S91" s="156" t="e">
        <f>#REF!</f>
        <v>#REF!</v>
      </c>
      <c r="T91" s="156" t="e">
        <f>#REF!</f>
        <v>#REF!</v>
      </c>
      <c r="U91" s="156" t="e">
        <f>#REF!</f>
        <v>#REF!</v>
      </c>
      <c r="V91" s="156" t="e">
        <f>#REF!</f>
        <v>#REF!</v>
      </c>
      <c r="W91" s="156" t="e">
        <f>#REF!</f>
        <v>#REF!</v>
      </c>
      <c r="X91" s="156" t="e">
        <f>#REF!</f>
        <v>#REF!</v>
      </c>
      <c r="Y91" s="156">
        <f>Y92+Y100</f>
        <v>6528.2</v>
      </c>
      <c r="Z91" s="156">
        <f>Z92+Z100</f>
        <v>7245.4800000000005</v>
      </c>
      <c r="AA91" s="156">
        <f>AA92+AA100</f>
        <v>7138.990000000001</v>
      </c>
      <c r="AB91" s="158">
        <f t="shared" si="19"/>
        <v>0.985302561044955</v>
      </c>
      <c r="AC91" s="198">
        <f>AC93+AC94</f>
        <v>0</v>
      </c>
      <c r="AD91" s="167">
        <f>AD92</f>
        <v>0</v>
      </c>
      <c r="AE91" s="161" t="e">
        <f>AA161/AD91</f>
        <v>#DIV/0!</v>
      </c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</row>
    <row r="92" spans="1:86" ht="15.75">
      <c r="A92" s="162" t="s">
        <v>93</v>
      </c>
      <c r="B92" s="155" t="s">
        <v>120</v>
      </c>
      <c r="C92" s="155" t="s">
        <v>36</v>
      </c>
      <c r="D92" s="155" t="s">
        <v>4</v>
      </c>
      <c r="E92" s="155" t="s">
        <v>94</v>
      </c>
      <c r="F92" s="155" t="s">
        <v>38</v>
      </c>
      <c r="G92" s="156">
        <v>4323.2</v>
      </c>
      <c r="H92" s="156">
        <v>4323.2</v>
      </c>
      <c r="I92" s="156"/>
      <c r="J92" s="156"/>
      <c r="K92" s="156"/>
      <c r="L92" s="156"/>
      <c r="M92" s="157">
        <v>4323.2</v>
      </c>
      <c r="N92" s="157">
        <v>4323.2</v>
      </c>
      <c r="O92" s="157">
        <v>0</v>
      </c>
      <c r="P92" s="156">
        <v>507</v>
      </c>
      <c r="Q92" s="156">
        <v>507</v>
      </c>
      <c r="R92" s="156"/>
      <c r="S92" s="156" t="e">
        <f>#REF!</f>
        <v>#REF!</v>
      </c>
      <c r="T92" s="156" t="e">
        <f>#REF!</f>
        <v>#REF!</v>
      </c>
      <c r="U92" s="156" t="e">
        <f>#REF!</f>
        <v>#REF!</v>
      </c>
      <c r="V92" s="156" t="e">
        <f>#REF!</f>
        <v>#REF!</v>
      </c>
      <c r="W92" s="156" t="e">
        <f>#REF!</f>
        <v>#REF!</v>
      </c>
      <c r="X92" s="156" t="e">
        <f>#REF!</f>
        <v>#REF!</v>
      </c>
      <c r="Y92" s="156">
        <f>Y93+Y97</f>
        <v>5355</v>
      </c>
      <c r="Z92" s="156">
        <f>Z93+Z97</f>
        <v>5979.080000000001</v>
      </c>
      <c r="AA92" s="156">
        <f>AA93+AA97</f>
        <v>5901.530000000001</v>
      </c>
      <c r="AB92" s="158">
        <f t="shared" si="19"/>
        <v>0.9870297771563518</v>
      </c>
      <c r="AC92" s="159">
        <f>AC93</f>
        <v>0</v>
      </c>
      <c r="AD92" s="167"/>
      <c r="AE92" s="161" t="e">
        <f>#REF!/AD92</f>
        <v>#REF!</v>
      </c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</row>
    <row r="93" spans="1:86" ht="110.25">
      <c r="A93" s="169" t="s">
        <v>90</v>
      </c>
      <c r="B93" s="155" t="s">
        <v>120</v>
      </c>
      <c r="C93" s="155" t="s">
        <v>36</v>
      </c>
      <c r="D93" s="155" t="s">
        <v>4</v>
      </c>
      <c r="E93" s="155" t="s">
        <v>94</v>
      </c>
      <c r="F93" s="155" t="s">
        <v>95</v>
      </c>
      <c r="G93" s="155" t="s">
        <v>95</v>
      </c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6"/>
      <c r="U93" s="156"/>
      <c r="V93" s="156"/>
      <c r="W93" s="156"/>
      <c r="X93" s="156"/>
      <c r="Y93" s="156">
        <f>Y94</f>
        <v>5308</v>
      </c>
      <c r="Z93" s="156">
        <f>Z94</f>
        <v>5944.31</v>
      </c>
      <c r="AA93" s="156">
        <f>AA94</f>
        <v>5878.76</v>
      </c>
      <c r="AB93" s="158">
        <f t="shared" si="19"/>
        <v>0.9889726477925949</v>
      </c>
      <c r="AC93" s="175"/>
      <c r="AD93" s="167"/>
      <c r="AE93" s="161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3"/>
      <c r="CG93" s="153"/>
      <c r="CH93" s="153"/>
    </row>
    <row r="94" spans="1:86" ht="47.25">
      <c r="A94" s="163" t="s">
        <v>91</v>
      </c>
      <c r="B94" s="155" t="s">
        <v>120</v>
      </c>
      <c r="C94" s="155" t="s">
        <v>36</v>
      </c>
      <c r="D94" s="155" t="s">
        <v>4</v>
      </c>
      <c r="E94" s="155" t="s">
        <v>94</v>
      </c>
      <c r="F94" s="155" t="s">
        <v>96</v>
      </c>
      <c r="G94" s="155" t="s">
        <v>96</v>
      </c>
      <c r="H94" s="157">
        <f aca="true" t="shared" si="21" ref="H94:M94">H91</f>
        <v>4323.2</v>
      </c>
      <c r="I94" s="157">
        <f t="shared" si="21"/>
        <v>0</v>
      </c>
      <c r="J94" s="157">
        <f t="shared" si="21"/>
        <v>0</v>
      </c>
      <c r="K94" s="157">
        <f t="shared" si="21"/>
        <v>0</v>
      </c>
      <c r="L94" s="157">
        <f t="shared" si="21"/>
        <v>0</v>
      </c>
      <c r="M94" s="157">
        <f t="shared" si="21"/>
        <v>4323.2</v>
      </c>
      <c r="N94" s="157">
        <v>5481.1</v>
      </c>
      <c r="O94" s="157">
        <v>5481.1</v>
      </c>
      <c r="P94" s="157">
        <v>0</v>
      </c>
      <c r="Q94" s="157">
        <f>Q91</f>
        <v>507</v>
      </c>
      <c r="R94" s="157">
        <f>R91</f>
        <v>0</v>
      </c>
      <c r="S94" s="157" t="e">
        <f>S91</f>
        <v>#REF!</v>
      </c>
      <c r="T94" s="157">
        <v>3924</v>
      </c>
      <c r="U94" s="156">
        <f>3703+221+157</f>
        <v>4081</v>
      </c>
      <c r="V94" s="156">
        <v>3321</v>
      </c>
      <c r="W94" s="156">
        <v>694.4</v>
      </c>
      <c r="X94" s="165">
        <f>V94/U94</f>
        <v>0.8137711345258515</v>
      </c>
      <c r="Y94" s="157">
        <f>Y95+Y96</f>
        <v>5308</v>
      </c>
      <c r="Z94" s="157">
        <f>Z95+Z96</f>
        <v>5944.31</v>
      </c>
      <c r="AA94" s="157">
        <f>AA95+AA96</f>
        <v>5878.76</v>
      </c>
      <c r="AB94" s="158">
        <f t="shared" si="19"/>
        <v>0.9889726477925949</v>
      </c>
      <c r="AC94" s="175">
        <f>AC95</f>
        <v>0</v>
      </c>
      <c r="AD94" s="167"/>
      <c r="AE94" s="161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</row>
    <row r="95" spans="1:86" ht="31.5">
      <c r="A95" s="163" t="s">
        <v>92</v>
      </c>
      <c r="B95" s="155" t="s">
        <v>120</v>
      </c>
      <c r="C95" s="155" t="s">
        <v>36</v>
      </c>
      <c r="D95" s="155" t="s">
        <v>4</v>
      </c>
      <c r="E95" s="155" t="s">
        <v>94</v>
      </c>
      <c r="F95" s="155" t="s">
        <v>97</v>
      </c>
      <c r="G95" s="155" t="s">
        <v>97</v>
      </c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6"/>
      <c r="V95" s="156"/>
      <c r="W95" s="156"/>
      <c r="X95" s="165"/>
      <c r="Y95" s="157">
        <v>5292</v>
      </c>
      <c r="Z95" s="157">
        <v>5885.88</v>
      </c>
      <c r="AA95" s="157">
        <v>5828.89</v>
      </c>
      <c r="AB95" s="158">
        <f t="shared" si="19"/>
        <v>0.9903175056236281</v>
      </c>
      <c r="AC95" s="175"/>
      <c r="AD95" s="199" t="e">
        <f>#REF!</f>
        <v>#REF!</v>
      </c>
      <c r="AE95" s="161" t="e">
        <f>AA173/AD95</f>
        <v>#REF!</v>
      </c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</row>
    <row r="96" spans="1:86" ht="27" customHeight="1">
      <c r="A96" s="171" t="s">
        <v>98</v>
      </c>
      <c r="B96" s="155" t="s">
        <v>120</v>
      </c>
      <c r="C96" s="155" t="s">
        <v>36</v>
      </c>
      <c r="D96" s="155" t="s">
        <v>4</v>
      </c>
      <c r="E96" s="155" t="s">
        <v>94</v>
      </c>
      <c r="F96" s="155" t="s">
        <v>99</v>
      </c>
      <c r="G96" s="155" t="s">
        <v>99</v>
      </c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6"/>
      <c r="V96" s="156"/>
      <c r="W96" s="156"/>
      <c r="X96" s="165"/>
      <c r="Y96" s="157">
        <v>16</v>
      </c>
      <c r="Z96" s="157">
        <v>58.43</v>
      </c>
      <c r="AA96" s="157">
        <v>49.87</v>
      </c>
      <c r="AB96" s="158">
        <f t="shared" si="19"/>
        <v>0.85349991442752</v>
      </c>
      <c r="AC96" s="175"/>
      <c r="AD96" s="167" t="e">
        <f>#REF!</f>
        <v>#REF!</v>
      </c>
      <c r="AE96" s="161" t="e">
        <f>AA174/AD96</f>
        <v>#REF!</v>
      </c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</row>
    <row r="97" spans="1:86" ht="47.25">
      <c r="A97" s="163" t="s">
        <v>100</v>
      </c>
      <c r="B97" s="155" t="s">
        <v>120</v>
      </c>
      <c r="C97" s="155" t="s">
        <v>36</v>
      </c>
      <c r="D97" s="155" t="s">
        <v>4</v>
      </c>
      <c r="E97" s="155" t="s">
        <v>94</v>
      </c>
      <c r="F97" s="155" t="s">
        <v>101</v>
      </c>
      <c r="G97" s="155" t="s">
        <v>101</v>
      </c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6"/>
      <c r="V97" s="156"/>
      <c r="W97" s="156"/>
      <c r="X97" s="165"/>
      <c r="Y97" s="157">
        <f aca="true" t="shared" si="22" ref="Y97:AA98">Y98</f>
        <v>47</v>
      </c>
      <c r="Z97" s="157">
        <f t="shared" si="22"/>
        <v>34.77</v>
      </c>
      <c r="AA97" s="157">
        <f t="shared" si="22"/>
        <v>22.77</v>
      </c>
      <c r="AB97" s="158">
        <f t="shared" si="19"/>
        <v>0.6548748921484038</v>
      </c>
      <c r="AC97" s="175"/>
      <c r="AD97" s="167" t="e">
        <f>#REF!</f>
        <v>#REF!</v>
      </c>
      <c r="AE97" s="161" t="e">
        <f>AA175/AD97</f>
        <v>#REF!</v>
      </c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3"/>
      <c r="CG97" s="153"/>
      <c r="CH97" s="153"/>
    </row>
    <row r="98" spans="1:86" ht="47.25">
      <c r="A98" s="163" t="s">
        <v>102</v>
      </c>
      <c r="B98" s="155" t="s">
        <v>120</v>
      </c>
      <c r="C98" s="155" t="s">
        <v>36</v>
      </c>
      <c r="D98" s="155" t="s">
        <v>4</v>
      </c>
      <c r="E98" s="155" t="s">
        <v>94</v>
      </c>
      <c r="F98" s="155" t="s">
        <v>103</v>
      </c>
      <c r="G98" s="155" t="s">
        <v>103</v>
      </c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6"/>
      <c r="V98" s="156"/>
      <c r="W98" s="156"/>
      <c r="X98" s="165"/>
      <c r="Y98" s="157">
        <f t="shared" si="22"/>
        <v>47</v>
      </c>
      <c r="Z98" s="157">
        <f t="shared" si="22"/>
        <v>34.77</v>
      </c>
      <c r="AA98" s="157">
        <f t="shared" si="22"/>
        <v>22.77</v>
      </c>
      <c r="AB98" s="158">
        <f t="shared" si="19"/>
        <v>0.6548748921484038</v>
      </c>
      <c r="AC98" s="200" t="e">
        <f>#REF!</f>
        <v>#REF!</v>
      </c>
      <c r="AD98" s="167" t="e">
        <f>#REF!</f>
        <v>#REF!</v>
      </c>
      <c r="AE98" s="161" t="e">
        <f>AA176/AD98</f>
        <v>#REF!</v>
      </c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</row>
    <row r="99" spans="1:86" ht="47.25">
      <c r="A99" s="163" t="s">
        <v>106</v>
      </c>
      <c r="B99" s="155" t="s">
        <v>120</v>
      </c>
      <c r="C99" s="155" t="s">
        <v>36</v>
      </c>
      <c r="D99" s="155" t="s">
        <v>4</v>
      </c>
      <c r="E99" s="155" t="s">
        <v>94</v>
      </c>
      <c r="F99" s="155" t="s">
        <v>107</v>
      </c>
      <c r="G99" s="155" t="s">
        <v>107</v>
      </c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6"/>
      <c r="V99" s="156"/>
      <c r="W99" s="156"/>
      <c r="X99" s="165"/>
      <c r="Y99" s="157">
        <v>47</v>
      </c>
      <c r="Z99" s="157">
        <v>34.77</v>
      </c>
      <c r="AA99" s="157">
        <v>22.77</v>
      </c>
      <c r="AB99" s="158">
        <f t="shared" si="19"/>
        <v>0.6548748921484038</v>
      </c>
      <c r="AC99" s="175" t="e">
        <f>#REF!</f>
        <v>#REF!</v>
      </c>
      <c r="AD99" s="167"/>
      <c r="AE99" s="161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</row>
    <row r="100" spans="1:86" ht="31.5">
      <c r="A100" s="162" t="s">
        <v>147</v>
      </c>
      <c r="B100" s="155" t="s">
        <v>120</v>
      </c>
      <c r="C100" s="155" t="s">
        <v>36</v>
      </c>
      <c r="D100" s="155" t="s">
        <v>4</v>
      </c>
      <c r="E100" s="155" t="s">
        <v>148</v>
      </c>
      <c r="F100" s="155" t="s">
        <v>38</v>
      </c>
      <c r="G100" s="156"/>
      <c r="H100" s="156"/>
      <c r="I100" s="156"/>
      <c r="J100" s="156"/>
      <c r="K100" s="156"/>
      <c r="L100" s="156"/>
      <c r="M100" s="157"/>
      <c r="N100" s="157"/>
      <c r="O100" s="157"/>
      <c r="P100" s="156"/>
      <c r="Q100" s="156"/>
      <c r="R100" s="156"/>
      <c r="S100" s="156"/>
      <c r="T100" s="156"/>
      <c r="U100" s="156"/>
      <c r="V100" s="156"/>
      <c r="W100" s="165"/>
      <c r="X100" s="165"/>
      <c r="Y100" s="196">
        <f>Y101+Y105</f>
        <v>1173.1999999999998</v>
      </c>
      <c r="Z100" s="196">
        <f>Z101+Z105</f>
        <v>1266.3999999999999</v>
      </c>
      <c r="AA100" s="196">
        <f>AA101+AA105</f>
        <v>1237.46</v>
      </c>
      <c r="AB100" s="158">
        <f t="shared" si="19"/>
        <v>0.9771478205938093</v>
      </c>
      <c r="AC100" s="175"/>
      <c r="AD100" s="201" t="e">
        <f>#REF!+AD101</f>
        <v>#REF!</v>
      </c>
      <c r="AE100" s="161" t="e">
        <f>AA188/AD100</f>
        <v>#REF!</v>
      </c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</row>
    <row r="101" spans="1:86" ht="110.25">
      <c r="A101" s="169" t="s">
        <v>90</v>
      </c>
      <c r="B101" s="155" t="s">
        <v>120</v>
      </c>
      <c r="C101" s="155" t="s">
        <v>36</v>
      </c>
      <c r="D101" s="155" t="s">
        <v>4</v>
      </c>
      <c r="E101" s="155" t="s">
        <v>148</v>
      </c>
      <c r="F101" s="155" t="s">
        <v>95</v>
      </c>
      <c r="G101" s="155" t="s">
        <v>95</v>
      </c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6"/>
      <c r="U101" s="156"/>
      <c r="V101" s="156"/>
      <c r="W101" s="156"/>
      <c r="X101" s="156"/>
      <c r="Y101" s="156">
        <f>Y102</f>
        <v>1148.1999999999998</v>
      </c>
      <c r="Z101" s="156">
        <f>Z102</f>
        <v>1225.3999999999999</v>
      </c>
      <c r="AA101" s="156">
        <f>AA102</f>
        <v>1197.2</v>
      </c>
      <c r="AB101" s="158">
        <f t="shared" si="19"/>
        <v>0.9769871062510203</v>
      </c>
      <c r="AC101" s="175"/>
      <c r="AD101" s="202" t="e">
        <f>AD102</f>
        <v>#REF!</v>
      </c>
      <c r="AE101" s="161" t="e">
        <f>#REF!/AD101</f>
        <v>#REF!</v>
      </c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</row>
    <row r="102" spans="1:86" ht="26.25" customHeight="1">
      <c r="A102" s="171" t="s">
        <v>149</v>
      </c>
      <c r="B102" s="155" t="s">
        <v>120</v>
      </c>
      <c r="C102" s="155" t="s">
        <v>36</v>
      </c>
      <c r="D102" s="155" t="s">
        <v>4</v>
      </c>
      <c r="E102" s="155" t="s">
        <v>148</v>
      </c>
      <c r="F102" s="155" t="s">
        <v>150</v>
      </c>
      <c r="G102" s="155" t="s">
        <v>96</v>
      </c>
      <c r="H102" s="157" t="e">
        <f>#REF!</f>
        <v>#REF!</v>
      </c>
      <c r="I102" s="157" t="e">
        <f>#REF!</f>
        <v>#REF!</v>
      </c>
      <c r="J102" s="157" t="e">
        <f>#REF!</f>
        <v>#REF!</v>
      </c>
      <c r="K102" s="157" t="e">
        <f>#REF!</f>
        <v>#REF!</v>
      </c>
      <c r="L102" s="157" t="e">
        <f>#REF!</f>
        <v>#REF!</v>
      </c>
      <c r="M102" s="157" t="e">
        <f>#REF!</f>
        <v>#REF!</v>
      </c>
      <c r="N102" s="157">
        <v>5481.1</v>
      </c>
      <c r="O102" s="157">
        <v>5481.1</v>
      </c>
      <c r="P102" s="157">
        <v>0</v>
      </c>
      <c r="Q102" s="157" t="e">
        <f>#REF!</f>
        <v>#REF!</v>
      </c>
      <c r="R102" s="157" t="e">
        <f>#REF!</f>
        <v>#REF!</v>
      </c>
      <c r="S102" s="157" t="e">
        <f>#REF!</f>
        <v>#REF!</v>
      </c>
      <c r="T102" s="157">
        <v>3924</v>
      </c>
      <c r="U102" s="156">
        <f>3703+221+157</f>
        <v>4081</v>
      </c>
      <c r="V102" s="156">
        <v>3321</v>
      </c>
      <c r="W102" s="156">
        <v>694.4</v>
      </c>
      <c r="X102" s="165">
        <f>V102/U102</f>
        <v>0.8137711345258515</v>
      </c>
      <c r="Y102" s="157">
        <f>Y103+Y104</f>
        <v>1148.1999999999998</v>
      </c>
      <c r="Z102" s="157">
        <f>Z103+Z104</f>
        <v>1225.3999999999999</v>
      </c>
      <c r="AA102" s="157">
        <f>AA103+AA104</f>
        <v>1197.2</v>
      </c>
      <c r="AB102" s="158">
        <f t="shared" si="19"/>
        <v>0.9769871062510203</v>
      </c>
      <c r="AC102" s="175"/>
      <c r="AD102" s="203" t="e">
        <f>AD103</f>
        <v>#REF!</v>
      </c>
      <c r="AE102" s="161" t="e">
        <f>#REF!/AD102</f>
        <v>#REF!</v>
      </c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</row>
    <row r="103" spans="1:86" ht="31.5">
      <c r="A103" s="163" t="s">
        <v>92</v>
      </c>
      <c r="B103" s="155" t="s">
        <v>120</v>
      </c>
      <c r="C103" s="155" t="s">
        <v>36</v>
      </c>
      <c r="D103" s="155" t="s">
        <v>4</v>
      </c>
      <c r="E103" s="155" t="s">
        <v>148</v>
      </c>
      <c r="F103" s="155" t="s">
        <v>151</v>
      </c>
      <c r="G103" s="155" t="s">
        <v>97</v>
      </c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6"/>
      <c r="V103" s="156"/>
      <c r="W103" s="156"/>
      <c r="X103" s="165"/>
      <c r="Y103" s="157">
        <v>1147.6</v>
      </c>
      <c r="Z103" s="157">
        <v>1221.35</v>
      </c>
      <c r="AA103" s="157">
        <v>1193.15</v>
      </c>
      <c r="AB103" s="158">
        <f t="shared" si="19"/>
        <v>0.9769107954312852</v>
      </c>
      <c r="AC103" s="204" t="e">
        <f>#REF!+AC104</f>
        <v>#REF!</v>
      </c>
      <c r="AD103" s="172" t="e">
        <f>AD105+#REF!</f>
        <v>#REF!</v>
      </c>
      <c r="AE103" s="161" t="e">
        <f>#REF!/AD103</f>
        <v>#REF!</v>
      </c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</row>
    <row r="104" spans="1:86" ht="26.25" customHeight="1">
      <c r="A104" s="171" t="s">
        <v>98</v>
      </c>
      <c r="B104" s="155" t="s">
        <v>120</v>
      </c>
      <c r="C104" s="155" t="s">
        <v>36</v>
      </c>
      <c r="D104" s="155" t="s">
        <v>4</v>
      </c>
      <c r="E104" s="155" t="s">
        <v>148</v>
      </c>
      <c r="F104" s="155" t="s">
        <v>152</v>
      </c>
      <c r="G104" s="155" t="s">
        <v>99</v>
      </c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6"/>
      <c r="V104" s="156"/>
      <c r="W104" s="156"/>
      <c r="X104" s="165"/>
      <c r="Y104" s="157">
        <v>0.6</v>
      </c>
      <c r="Z104" s="157">
        <v>4.05</v>
      </c>
      <c r="AA104" s="157">
        <v>4.05</v>
      </c>
      <c r="AB104" s="158">
        <f t="shared" si="19"/>
        <v>1</v>
      </c>
      <c r="AC104" s="205" t="e">
        <f>AC105</f>
        <v>#REF!</v>
      </c>
      <c r="AD104" s="172"/>
      <c r="AE104" s="161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</row>
    <row r="105" spans="1:86" ht="47.25">
      <c r="A105" s="163" t="s">
        <v>100</v>
      </c>
      <c r="B105" s="155" t="s">
        <v>120</v>
      </c>
      <c r="C105" s="155" t="s">
        <v>36</v>
      </c>
      <c r="D105" s="155" t="s">
        <v>4</v>
      </c>
      <c r="E105" s="155" t="s">
        <v>148</v>
      </c>
      <c r="F105" s="155" t="s">
        <v>101</v>
      </c>
      <c r="G105" s="155" t="s">
        <v>101</v>
      </c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6"/>
      <c r="V105" s="156"/>
      <c r="W105" s="156"/>
      <c r="X105" s="165"/>
      <c r="Y105" s="157">
        <f>Y106</f>
        <v>25</v>
      </c>
      <c r="Z105" s="157">
        <f>Z106</f>
        <v>41</v>
      </c>
      <c r="AA105" s="157">
        <f>AA106</f>
        <v>40.260000000000005</v>
      </c>
      <c r="AB105" s="158">
        <f t="shared" si="19"/>
        <v>0.9819512195121952</v>
      </c>
      <c r="AC105" s="206" t="e">
        <f>AC106</f>
        <v>#REF!</v>
      </c>
      <c r="AD105" s="172">
        <v>351</v>
      </c>
      <c r="AE105" s="161" t="e">
        <f>#REF!/AD105</f>
        <v>#REF!</v>
      </c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</row>
    <row r="106" spans="1:86" ht="47.25">
      <c r="A106" s="163" t="s">
        <v>102</v>
      </c>
      <c r="B106" s="155" t="s">
        <v>120</v>
      </c>
      <c r="C106" s="155" t="s">
        <v>36</v>
      </c>
      <c r="D106" s="155" t="s">
        <v>4</v>
      </c>
      <c r="E106" s="155" t="s">
        <v>148</v>
      </c>
      <c r="F106" s="155" t="s">
        <v>103</v>
      </c>
      <c r="G106" s="155" t="s">
        <v>103</v>
      </c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6"/>
      <c r="V106" s="156"/>
      <c r="W106" s="156"/>
      <c r="X106" s="165"/>
      <c r="Y106" s="157">
        <f>Y107+Y108</f>
        <v>25</v>
      </c>
      <c r="Z106" s="157">
        <f>Z107+Z108</f>
        <v>41</v>
      </c>
      <c r="AA106" s="157">
        <f>AA107+AA108</f>
        <v>40.260000000000005</v>
      </c>
      <c r="AB106" s="158">
        <f t="shared" si="19"/>
        <v>0.9819512195121952</v>
      </c>
      <c r="AC106" s="185" t="e">
        <f>AC108+#REF!</f>
        <v>#REF!</v>
      </c>
      <c r="AD106" s="172"/>
      <c r="AE106" s="161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</row>
    <row r="107" spans="1:86" ht="47.25">
      <c r="A107" s="163" t="s">
        <v>104</v>
      </c>
      <c r="B107" s="155" t="s">
        <v>120</v>
      </c>
      <c r="C107" s="155" t="s">
        <v>36</v>
      </c>
      <c r="D107" s="155" t="s">
        <v>4</v>
      </c>
      <c r="E107" s="155" t="s">
        <v>148</v>
      </c>
      <c r="F107" s="155" t="s">
        <v>105</v>
      </c>
      <c r="G107" s="155" t="s">
        <v>105</v>
      </c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6"/>
      <c r="V107" s="156"/>
      <c r="W107" s="156"/>
      <c r="X107" s="165"/>
      <c r="Y107" s="157">
        <v>19.5</v>
      </c>
      <c r="Z107" s="157">
        <v>10.8</v>
      </c>
      <c r="AA107" s="157">
        <v>10.8</v>
      </c>
      <c r="AB107" s="158">
        <f t="shared" si="19"/>
        <v>1</v>
      </c>
      <c r="AC107" s="185"/>
      <c r="AD107" s="172"/>
      <c r="AE107" s="161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</row>
    <row r="108" spans="1:86" ht="47.25">
      <c r="A108" s="163" t="s">
        <v>106</v>
      </c>
      <c r="B108" s="155" t="s">
        <v>120</v>
      </c>
      <c r="C108" s="155" t="s">
        <v>36</v>
      </c>
      <c r="D108" s="155" t="s">
        <v>4</v>
      </c>
      <c r="E108" s="155" t="s">
        <v>148</v>
      </c>
      <c r="F108" s="155" t="s">
        <v>107</v>
      </c>
      <c r="G108" s="155" t="s">
        <v>107</v>
      </c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6"/>
      <c r="V108" s="156"/>
      <c r="W108" s="156"/>
      <c r="X108" s="165"/>
      <c r="Y108" s="157">
        <v>5.5</v>
      </c>
      <c r="Z108" s="157">
        <v>30.2</v>
      </c>
      <c r="AA108" s="157">
        <v>29.46</v>
      </c>
      <c r="AB108" s="158">
        <f t="shared" si="19"/>
        <v>0.9754966887417219</v>
      </c>
      <c r="AC108" s="185"/>
      <c r="AD108" s="172"/>
      <c r="AE108" s="161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</row>
    <row r="109" spans="1:86" ht="31.5">
      <c r="A109" s="163" t="s">
        <v>153</v>
      </c>
      <c r="B109" s="155" t="s">
        <v>120</v>
      </c>
      <c r="C109" s="155" t="s">
        <v>36</v>
      </c>
      <c r="D109" s="155" t="s">
        <v>4</v>
      </c>
      <c r="E109" s="155" t="s">
        <v>154</v>
      </c>
      <c r="F109" s="155" t="s">
        <v>38</v>
      </c>
      <c r="G109" s="155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6"/>
      <c r="V109" s="156"/>
      <c r="W109" s="156"/>
      <c r="X109" s="165"/>
      <c r="Y109" s="157">
        <f aca="true" t="shared" si="23" ref="Y109:AA111">Y110</f>
        <v>0</v>
      </c>
      <c r="Z109" s="157">
        <f t="shared" si="23"/>
        <v>688.62</v>
      </c>
      <c r="AA109" s="157">
        <f t="shared" si="23"/>
        <v>653.08</v>
      </c>
      <c r="AB109" s="158">
        <f t="shared" si="19"/>
        <v>0.9483895326885656</v>
      </c>
      <c r="AC109" s="185"/>
      <c r="AD109" s="172"/>
      <c r="AE109" s="161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</row>
    <row r="110" spans="1:86" ht="47.25">
      <c r="A110" s="163" t="s">
        <v>155</v>
      </c>
      <c r="B110" s="155" t="s">
        <v>120</v>
      </c>
      <c r="C110" s="155" t="s">
        <v>36</v>
      </c>
      <c r="D110" s="155" t="s">
        <v>4</v>
      </c>
      <c r="E110" s="155" t="s">
        <v>156</v>
      </c>
      <c r="F110" s="155" t="s">
        <v>38</v>
      </c>
      <c r="G110" s="155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6"/>
      <c r="V110" s="156"/>
      <c r="W110" s="156"/>
      <c r="X110" s="165"/>
      <c r="Y110" s="157">
        <f t="shared" si="23"/>
        <v>0</v>
      </c>
      <c r="Z110" s="157">
        <f t="shared" si="23"/>
        <v>688.62</v>
      </c>
      <c r="AA110" s="157">
        <f t="shared" si="23"/>
        <v>653.08</v>
      </c>
      <c r="AB110" s="158">
        <f t="shared" si="19"/>
        <v>0.9483895326885656</v>
      </c>
      <c r="AC110" s="185"/>
      <c r="AD110" s="172"/>
      <c r="AE110" s="161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</row>
    <row r="111" spans="1:86" ht="47.25">
      <c r="A111" s="163" t="s">
        <v>157</v>
      </c>
      <c r="B111" s="155" t="s">
        <v>120</v>
      </c>
      <c r="C111" s="155" t="s">
        <v>36</v>
      </c>
      <c r="D111" s="155" t="s">
        <v>4</v>
      </c>
      <c r="E111" s="155" t="s">
        <v>156</v>
      </c>
      <c r="F111" s="155" t="s">
        <v>101</v>
      </c>
      <c r="G111" s="155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6"/>
      <c r="V111" s="156"/>
      <c r="W111" s="156"/>
      <c r="X111" s="165"/>
      <c r="Y111" s="157">
        <f t="shared" si="23"/>
        <v>0</v>
      </c>
      <c r="Z111" s="157">
        <f t="shared" si="23"/>
        <v>688.62</v>
      </c>
      <c r="AA111" s="157">
        <f t="shared" si="23"/>
        <v>653.08</v>
      </c>
      <c r="AB111" s="158">
        <f t="shared" si="19"/>
        <v>0.9483895326885656</v>
      </c>
      <c r="AC111" s="185"/>
      <c r="AD111" s="172"/>
      <c r="AE111" s="161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</row>
    <row r="112" spans="1:86" ht="47.25">
      <c r="A112" s="163" t="s">
        <v>106</v>
      </c>
      <c r="B112" s="155" t="s">
        <v>120</v>
      </c>
      <c r="C112" s="155" t="s">
        <v>36</v>
      </c>
      <c r="D112" s="155" t="s">
        <v>4</v>
      </c>
      <c r="E112" s="155" t="s">
        <v>156</v>
      </c>
      <c r="F112" s="155" t="s">
        <v>107</v>
      </c>
      <c r="G112" s="155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6"/>
      <c r="V112" s="156"/>
      <c r="W112" s="156"/>
      <c r="X112" s="165"/>
      <c r="Y112" s="157">
        <v>0</v>
      </c>
      <c r="Z112" s="157">
        <v>688.62</v>
      </c>
      <c r="AA112" s="157">
        <v>653.08</v>
      </c>
      <c r="AB112" s="158">
        <f aca="true" t="shared" si="24" ref="AB112:AB143">AA112/Z112</f>
        <v>0.9483895326885656</v>
      </c>
      <c r="AC112" s="185"/>
      <c r="AD112" s="172"/>
      <c r="AE112" s="161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</row>
    <row r="113" spans="1:86" ht="31.5">
      <c r="A113" s="162" t="s">
        <v>158</v>
      </c>
      <c r="B113" s="155" t="s">
        <v>120</v>
      </c>
      <c r="C113" s="155" t="s">
        <v>36</v>
      </c>
      <c r="D113" s="155" t="s">
        <v>4</v>
      </c>
      <c r="E113" s="155" t="s">
        <v>159</v>
      </c>
      <c r="F113" s="155" t="s">
        <v>38</v>
      </c>
      <c r="G113" s="156">
        <v>2198</v>
      </c>
      <c r="H113" s="156">
        <v>2198</v>
      </c>
      <c r="I113" s="156"/>
      <c r="J113" s="156">
        <v>70</v>
      </c>
      <c r="K113" s="156">
        <v>70</v>
      </c>
      <c r="L113" s="156"/>
      <c r="M113" s="157">
        <v>2268</v>
      </c>
      <c r="N113" s="157">
        <v>2268</v>
      </c>
      <c r="O113" s="157">
        <v>0</v>
      </c>
      <c r="P113" s="156">
        <v>154.4</v>
      </c>
      <c r="Q113" s="156">
        <v>154.4</v>
      </c>
      <c r="R113" s="156"/>
      <c r="S113" s="156" t="e">
        <f>#REF!</f>
        <v>#REF!</v>
      </c>
      <c r="T113" s="156" t="e">
        <f>#REF!</f>
        <v>#REF!</v>
      </c>
      <c r="U113" s="156" t="e">
        <f>#REF!</f>
        <v>#REF!</v>
      </c>
      <c r="V113" s="156" t="e">
        <f>#REF!</f>
        <v>#REF!</v>
      </c>
      <c r="W113" s="156" t="e">
        <f>#REF!</f>
        <v>#REF!</v>
      </c>
      <c r="X113" s="156" t="e">
        <f>#REF!</f>
        <v>#REF!</v>
      </c>
      <c r="Y113" s="156">
        <f>Y114</f>
        <v>5726.14</v>
      </c>
      <c r="Z113" s="156">
        <f>Z114</f>
        <v>6452.42</v>
      </c>
      <c r="AA113" s="156">
        <f>AA114</f>
        <v>6222.650000000001</v>
      </c>
      <c r="AB113" s="158">
        <f t="shared" si="24"/>
        <v>0.9643901047978899</v>
      </c>
      <c r="AC113" s="175"/>
      <c r="AD113" s="207" t="e">
        <f>AD114</f>
        <v>#REF!</v>
      </c>
      <c r="AE113" s="161" t="e">
        <f>#REF!/AD113</f>
        <v>#REF!</v>
      </c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</row>
    <row r="114" spans="1:86" ht="31.5">
      <c r="A114" s="208" t="s">
        <v>147</v>
      </c>
      <c r="B114" s="155" t="s">
        <v>120</v>
      </c>
      <c r="C114" s="155" t="s">
        <v>36</v>
      </c>
      <c r="D114" s="155" t="s">
        <v>4</v>
      </c>
      <c r="E114" s="155" t="s">
        <v>160</v>
      </c>
      <c r="F114" s="155" t="s">
        <v>38</v>
      </c>
      <c r="G114" s="156"/>
      <c r="H114" s="156"/>
      <c r="I114" s="156"/>
      <c r="J114" s="156"/>
      <c r="K114" s="156"/>
      <c r="L114" s="156"/>
      <c r="M114" s="157"/>
      <c r="N114" s="157"/>
      <c r="O114" s="157"/>
      <c r="P114" s="156"/>
      <c r="Q114" s="156"/>
      <c r="R114" s="156"/>
      <c r="S114" s="156" t="e">
        <f>#REF!</f>
        <v>#REF!</v>
      </c>
      <c r="T114" s="156" t="e">
        <f>#REF!</f>
        <v>#REF!</v>
      </c>
      <c r="U114" s="156" t="e">
        <f>#REF!</f>
        <v>#REF!</v>
      </c>
      <c r="V114" s="156" t="e">
        <f>#REF!</f>
        <v>#REF!</v>
      </c>
      <c r="W114" s="156" t="e">
        <f>#REF!</f>
        <v>#REF!</v>
      </c>
      <c r="X114" s="156" t="e">
        <f>#REF!</f>
        <v>#REF!</v>
      </c>
      <c r="Y114" s="156">
        <f>Y115+Y119+Y123</f>
        <v>5726.14</v>
      </c>
      <c r="Z114" s="156">
        <f>Z115+Z119+Z123</f>
        <v>6452.42</v>
      </c>
      <c r="AA114" s="156">
        <f>AA115+AA119+AA123</f>
        <v>6222.650000000001</v>
      </c>
      <c r="AB114" s="158">
        <f t="shared" si="24"/>
        <v>0.9643901047978899</v>
      </c>
      <c r="AC114" s="175"/>
      <c r="AD114" s="160" t="e">
        <f>AD116+#REF!</f>
        <v>#REF!</v>
      </c>
      <c r="AE114" s="161" t="e">
        <f>#REF!/AD114</f>
        <v>#REF!</v>
      </c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</row>
    <row r="115" spans="1:86" ht="110.25">
      <c r="A115" s="169" t="s">
        <v>90</v>
      </c>
      <c r="B115" s="155" t="s">
        <v>120</v>
      </c>
      <c r="C115" s="155" t="s">
        <v>36</v>
      </c>
      <c r="D115" s="155" t="s">
        <v>4</v>
      </c>
      <c r="E115" s="155" t="s">
        <v>160</v>
      </c>
      <c r="F115" s="155" t="s">
        <v>95</v>
      </c>
      <c r="G115" s="155" t="s">
        <v>95</v>
      </c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6"/>
      <c r="U115" s="156"/>
      <c r="V115" s="156"/>
      <c r="W115" s="156"/>
      <c r="X115" s="156"/>
      <c r="Y115" s="156">
        <f>Y116</f>
        <v>2282.17</v>
      </c>
      <c r="Z115" s="156">
        <f>Z116</f>
        <v>2648.83</v>
      </c>
      <c r="AA115" s="156">
        <f>AA116</f>
        <v>2617.87</v>
      </c>
      <c r="AB115" s="158">
        <f t="shared" si="24"/>
        <v>0.9883118206906445</v>
      </c>
      <c r="AC115" s="175"/>
      <c r="AD115" s="160"/>
      <c r="AE115" s="161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</row>
    <row r="116" spans="1:86" ht="27" customHeight="1">
      <c r="A116" s="171" t="s">
        <v>149</v>
      </c>
      <c r="B116" s="155" t="s">
        <v>120</v>
      </c>
      <c r="C116" s="155" t="s">
        <v>36</v>
      </c>
      <c r="D116" s="155" t="s">
        <v>4</v>
      </c>
      <c r="E116" s="155" t="s">
        <v>160</v>
      </c>
      <c r="F116" s="155" t="s">
        <v>150</v>
      </c>
      <c r="G116" s="155" t="s">
        <v>96</v>
      </c>
      <c r="H116" s="157">
        <f aca="true" t="shared" si="25" ref="H116:M116">H113</f>
        <v>2198</v>
      </c>
      <c r="I116" s="157">
        <f t="shared" si="25"/>
        <v>0</v>
      </c>
      <c r="J116" s="157">
        <f t="shared" si="25"/>
        <v>70</v>
      </c>
      <c r="K116" s="157">
        <f t="shared" si="25"/>
        <v>70</v>
      </c>
      <c r="L116" s="157">
        <f t="shared" si="25"/>
        <v>0</v>
      </c>
      <c r="M116" s="157">
        <f t="shared" si="25"/>
        <v>2268</v>
      </c>
      <c r="N116" s="157">
        <v>5481.1</v>
      </c>
      <c r="O116" s="157">
        <v>5481.1</v>
      </c>
      <c r="P116" s="157">
        <v>0</v>
      </c>
      <c r="Q116" s="157">
        <f>Q113</f>
        <v>154.4</v>
      </c>
      <c r="R116" s="157">
        <f>R113</f>
        <v>0</v>
      </c>
      <c r="S116" s="157" t="e">
        <f>S113</f>
        <v>#REF!</v>
      </c>
      <c r="T116" s="157">
        <v>3924</v>
      </c>
      <c r="U116" s="156">
        <f>3703+221+157</f>
        <v>4081</v>
      </c>
      <c r="V116" s="156">
        <v>3321</v>
      </c>
      <c r="W116" s="156">
        <v>694.4</v>
      </c>
      <c r="X116" s="165">
        <f>V116/U116</f>
        <v>0.8137711345258515</v>
      </c>
      <c r="Y116" s="157">
        <f>Y117+Y118</f>
        <v>2282.17</v>
      </c>
      <c r="Z116" s="157">
        <f>Z117+Z118</f>
        <v>2648.83</v>
      </c>
      <c r="AA116" s="157">
        <f>AA117+AA118</f>
        <v>2617.87</v>
      </c>
      <c r="AB116" s="158">
        <f t="shared" si="24"/>
        <v>0.9883118206906445</v>
      </c>
      <c r="AC116" s="209" t="e">
        <f>AC117</f>
        <v>#REF!</v>
      </c>
      <c r="AD116" s="167">
        <v>44</v>
      </c>
      <c r="AE116" s="161" t="e">
        <f>#REF!/AD116</f>
        <v>#REF!</v>
      </c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</row>
    <row r="117" spans="1:86" ht="31.5">
      <c r="A117" s="163" t="s">
        <v>92</v>
      </c>
      <c r="B117" s="155" t="s">
        <v>120</v>
      </c>
      <c r="C117" s="155" t="s">
        <v>36</v>
      </c>
      <c r="D117" s="155" t="s">
        <v>4</v>
      </c>
      <c r="E117" s="155" t="s">
        <v>160</v>
      </c>
      <c r="F117" s="155" t="s">
        <v>151</v>
      </c>
      <c r="G117" s="155" t="s">
        <v>97</v>
      </c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6"/>
      <c r="V117" s="156"/>
      <c r="W117" s="156"/>
      <c r="X117" s="165"/>
      <c r="Y117" s="157">
        <v>2250.17</v>
      </c>
      <c r="Z117" s="157">
        <v>2611.83</v>
      </c>
      <c r="AA117" s="157">
        <v>2581.87</v>
      </c>
      <c r="AB117" s="158">
        <f t="shared" si="24"/>
        <v>0.9885291156009388</v>
      </c>
      <c r="AC117" s="159" t="e">
        <f>AC119+#REF!</f>
        <v>#REF!</v>
      </c>
      <c r="AD117" s="167"/>
      <c r="AE117" s="161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</row>
    <row r="118" spans="1:86" ht="25.5" customHeight="1">
      <c r="A118" s="171" t="s">
        <v>98</v>
      </c>
      <c r="B118" s="155" t="s">
        <v>120</v>
      </c>
      <c r="C118" s="155" t="s">
        <v>36</v>
      </c>
      <c r="D118" s="155" t="s">
        <v>4</v>
      </c>
      <c r="E118" s="155" t="s">
        <v>160</v>
      </c>
      <c r="F118" s="155" t="s">
        <v>152</v>
      </c>
      <c r="G118" s="155" t="s">
        <v>99</v>
      </c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6"/>
      <c r="V118" s="156"/>
      <c r="W118" s="156"/>
      <c r="X118" s="165"/>
      <c r="Y118" s="157">
        <v>32</v>
      </c>
      <c r="Z118" s="157">
        <v>37</v>
      </c>
      <c r="AA118" s="157">
        <v>36</v>
      </c>
      <c r="AB118" s="158">
        <f t="shared" si="24"/>
        <v>0.972972972972973</v>
      </c>
      <c r="AC118" s="159"/>
      <c r="AD118" s="167"/>
      <c r="AE118" s="161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</row>
    <row r="119" spans="1:86" ht="47.25">
      <c r="A119" s="163" t="s">
        <v>100</v>
      </c>
      <c r="B119" s="155" t="s">
        <v>120</v>
      </c>
      <c r="C119" s="155" t="s">
        <v>36</v>
      </c>
      <c r="D119" s="155" t="s">
        <v>4</v>
      </c>
      <c r="E119" s="155" t="s">
        <v>160</v>
      </c>
      <c r="F119" s="155" t="s">
        <v>101</v>
      </c>
      <c r="G119" s="155" t="s">
        <v>101</v>
      </c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6"/>
      <c r="V119" s="156"/>
      <c r="W119" s="156"/>
      <c r="X119" s="165"/>
      <c r="Y119" s="157">
        <f>Y120</f>
        <v>3254.27</v>
      </c>
      <c r="Z119" s="157">
        <f>Z120</f>
        <v>3676.13</v>
      </c>
      <c r="AA119" s="157">
        <f>AA120</f>
        <v>3477.65</v>
      </c>
      <c r="AB119" s="158">
        <f t="shared" si="24"/>
        <v>0.9460084382217169</v>
      </c>
      <c r="AC119" s="175"/>
      <c r="AD119" s="167"/>
      <c r="AE119" s="161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</row>
    <row r="120" spans="1:86" ht="47.25">
      <c r="A120" s="163" t="s">
        <v>102</v>
      </c>
      <c r="B120" s="155" t="s">
        <v>120</v>
      </c>
      <c r="C120" s="155" t="s">
        <v>36</v>
      </c>
      <c r="D120" s="155" t="s">
        <v>4</v>
      </c>
      <c r="E120" s="155" t="s">
        <v>160</v>
      </c>
      <c r="F120" s="155" t="s">
        <v>103</v>
      </c>
      <c r="G120" s="155" t="s">
        <v>103</v>
      </c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6"/>
      <c r="V120" s="156"/>
      <c r="W120" s="156"/>
      <c r="X120" s="165"/>
      <c r="Y120" s="157">
        <f>Y121+Y122</f>
        <v>3254.27</v>
      </c>
      <c r="Z120" s="157">
        <f>Z121+Z122</f>
        <v>3676.13</v>
      </c>
      <c r="AA120" s="157">
        <f>AA121+AA122</f>
        <v>3477.65</v>
      </c>
      <c r="AB120" s="158">
        <f t="shared" si="24"/>
        <v>0.9460084382217169</v>
      </c>
      <c r="AC120" s="175"/>
      <c r="AD120" s="210" t="e">
        <f>AD121+#REF!</f>
        <v>#REF!</v>
      </c>
      <c r="AE120" s="210" t="e">
        <f>AE121+#REF!</f>
        <v>#REF!</v>
      </c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</row>
    <row r="121" spans="1:86" ht="47.25">
      <c r="A121" s="163" t="s">
        <v>104</v>
      </c>
      <c r="B121" s="155" t="s">
        <v>120</v>
      </c>
      <c r="C121" s="155" t="s">
        <v>36</v>
      </c>
      <c r="D121" s="155" t="s">
        <v>4</v>
      </c>
      <c r="E121" s="155" t="s">
        <v>160</v>
      </c>
      <c r="F121" s="155" t="s">
        <v>105</v>
      </c>
      <c r="G121" s="155" t="s">
        <v>105</v>
      </c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6"/>
      <c r="V121" s="156"/>
      <c r="W121" s="156"/>
      <c r="X121" s="165"/>
      <c r="Y121" s="157">
        <v>1039</v>
      </c>
      <c r="Z121" s="157">
        <v>1407.7</v>
      </c>
      <c r="AA121" s="157">
        <v>1316.17</v>
      </c>
      <c r="AB121" s="158">
        <f t="shared" si="24"/>
        <v>0.9349790438303616</v>
      </c>
      <c r="AC121" s="175"/>
      <c r="AD121" s="160">
        <f>AD127</f>
        <v>6771.6</v>
      </c>
      <c r="AE121" s="161">
        <f>AA224/AD121</f>
        <v>0.21324059306515447</v>
      </c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</row>
    <row r="122" spans="1:86" ht="47.25">
      <c r="A122" s="163" t="s">
        <v>106</v>
      </c>
      <c r="B122" s="155" t="s">
        <v>120</v>
      </c>
      <c r="C122" s="155" t="s">
        <v>36</v>
      </c>
      <c r="D122" s="155" t="s">
        <v>4</v>
      </c>
      <c r="E122" s="155" t="s">
        <v>160</v>
      </c>
      <c r="F122" s="155" t="s">
        <v>107</v>
      </c>
      <c r="G122" s="155" t="s">
        <v>107</v>
      </c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6"/>
      <c r="V122" s="156"/>
      <c r="W122" s="156"/>
      <c r="X122" s="165"/>
      <c r="Y122" s="157">
        <v>2215.27</v>
      </c>
      <c r="Z122" s="157">
        <v>2268.43</v>
      </c>
      <c r="AA122" s="157">
        <v>2161.48</v>
      </c>
      <c r="AB122" s="158">
        <f t="shared" si="24"/>
        <v>0.9528528541766773</v>
      </c>
      <c r="AC122" s="175"/>
      <c r="AD122" s="160"/>
      <c r="AE122" s="161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</row>
    <row r="123" spans="1:86" ht="15.75">
      <c r="A123" s="163" t="s">
        <v>108</v>
      </c>
      <c r="B123" s="155" t="s">
        <v>120</v>
      </c>
      <c r="C123" s="155" t="s">
        <v>36</v>
      </c>
      <c r="D123" s="155" t="s">
        <v>4</v>
      </c>
      <c r="E123" s="155" t="s">
        <v>160</v>
      </c>
      <c r="F123" s="155" t="s">
        <v>109</v>
      </c>
      <c r="G123" s="155" t="s">
        <v>109</v>
      </c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6"/>
      <c r="V123" s="156"/>
      <c r="W123" s="156"/>
      <c r="X123" s="165"/>
      <c r="Y123" s="157">
        <f>Y124</f>
        <v>189.7</v>
      </c>
      <c r="Z123" s="157">
        <f>Z124</f>
        <v>127.46</v>
      </c>
      <c r="AA123" s="157">
        <f>AA124</f>
        <v>127.13</v>
      </c>
      <c r="AB123" s="158">
        <f t="shared" si="24"/>
        <v>0.9974109524556724</v>
      </c>
      <c r="AC123" s="211" t="e">
        <f>AC124+#REF!</f>
        <v>#REF!</v>
      </c>
      <c r="AD123" s="160"/>
      <c r="AE123" s="161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</row>
    <row r="124" spans="1:86" ht="31.5">
      <c r="A124" s="163" t="s">
        <v>110</v>
      </c>
      <c r="B124" s="155" t="s">
        <v>120</v>
      </c>
      <c r="C124" s="155" t="s">
        <v>36</v>
      </c>
      <c r="D124" s="155" t="s">
        <v>4</v>
      </c>
      <c r="E124" s="155" t="s">
        <v>160</v>
      </c>
      <c r="F124" s="155" t="s">
        <v>111</v>
      </c>
      <c r="G124" s="155" t="s">
        <v>111</v>
      </c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6"/>
      <c r="V124" s="156"/>
      <c r="W124" s="156"/>
      <c r="X124" s="165"/>
      <c r="Y124" s="157">
        <f>Y126+Y125</f>
        <v>189.7</v>
      </c>
      <c r="Z124" s="157">
        <f>Z126+Z125</f>
        <v>127.46</v>
      </c>
      <c r="AA124" s="157">
        <f>AA126+AA125</f>
        <v>127.13</v>
      </c>
      <c r="AB124" s="158">
        <f t="shared" si="24"/>
        <v>0.9974109524556724</v>
      </c>
      <c r="AC124" s="159">
        <f>AC130</f>
        <v>0</v>
      </c>
      <c r="AD124" s="160"/>
      <c r="AE124" s="161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</row>
    <row r="125" spans="1:86" ht="31.5">
      <c r="A125" s="163" t="s">
        <v>161</v>
      </c>
      <c r="B125" s="155" t="s">
        <v>120</v>
      </c>
      <c r="C125" s="155" t="s">
        <v>36</v>
      </c>
      <c r="D125" s="155" t="s">
        <v>4</v>
      </c>
      <c r="E125" s="155" t="s">
        <v>160</v>
      </c>
      <c r="F125" s="155" t="s">
        <v>162</v>
      </c>
      <c r="G125" s="155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6"/>
      <c r="V125" s="156"/>
      <c r="W125" s="156"/>
      <c r="X125" s="165"/>
      <c r="Y125" s="157">
        <v>123.7</v>
      </c>
      <c r="Z125" s="157">
        <v>105.46</v>
      </c>
      <c r="AA125" s="157">
        <v>105.46</v>
      </c>
      <c r="AB125" s="158">
        <f t="shared" si="24"/>
        <v>1</v>
      </c>
      <c r="AC125" s="159"/>
      <c r="AD125" s="160"/>
      <c r="AE125" s="161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</row>
    <row r="126" spans="1:86" ht="31.5">
      <c r="A126" s="163" t="s">
        <v>112</v>
      </c>
      <c r="B126" s="155" t="s">
        <v>120</v>
      </c>
      <c r="C126" s="155" t="s">
        <v>36</v>
      </c>
      <c r="D126" s="155" t="s">
        <v>4</v>
      </c>
      <c r="E126" s="155" t="s">
        <v>160</v>
      </c>
      <c r="F126" s="155" t="s">
        <v>113</v>
      </c>
      <c r="G126" s="155" t="s">
        <v>113</v>
      </c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6"/>
      <c r="V126" s="156"/>
      <c r="W126" s="156"/>
      <c r="X126" s="165"/>
      <c r="Y126" s="157">
        <v>66</v>
      </c>
      <c r="Z126" s="157">
        <v>22</v>
      </c>
      <c r="AA126" s="157">
        <v>21.67</v>
      </c>
      <c r="AB126" s="158">
        <f t="shared" si="24"/>
        <v>0.9850000000000001</v>
      </c>
      <c r="AC126" s="159"/>
      <c r="AD126" s="160"/>
      <c r="AE126" s="161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</row>
    <row r="127" spans="1:86" ht="15.75">
      <c r="A127" s="162" t="s">
        <v>163</v>
      </c>
      <c r="B127" s="155" t="s">
        <v>120</v>
      </c>
      <c r="C127" s="155" t="s">
        <v>36</v>
      </c>
      <c r="D127" s="155" t="s">
        <v>4</v>
      </c>
      <c r="E127" s="155" t="s">
        <v>164</v>
      </c>
      <c r="F127" s="155" t="s">
        <v>38</v>
      </c>
      <c r="G127" s="156"/>
      <c r="H127" s="156"/>
      <c r="I127" s="156"/>
      <c r="J127" s="156"/>
      <c r="K127" s="156"/>
      <c r="L127" s="156"/>
      <c r="M127" s="157"/>
      <c r="N127" s="157"/>
      <c r="O127" s="157"/>
      <c r="P127" s="156"/>
      <c r="Q127" s="156"/>
      <c r="R127" s="156"/>
      <c r="S127" s="156"/>
      <c r="T127" s="156"/>
      <c r="U127" s="156"/>
      <c r="V127" s="156"/>
      <c r="W127" s="165"/>
      <c r="X127" s="165"/>
      <c r="Y127" s="196">
        <f>Y128</f>
        <v>1603.5</v>
      </c>
      <c r="Z127" s="196">
        <f>Z128</f>
        <v>1890.78</v>
      </c>
      <c r="AA127" s="196">
        <f>AA128</f>
        <v>1890.78</v>
      </c>
      <c r="AB127" s="158">
        <f t="shared" si="24"/>
        <v>1</v>
      </c>
      <c r="AC127" s="159"/>
      <c r="AD127" s="212">
        <f>AD129+AD130</f>
        <v>6771.6</v>
      </c>
      <c r="AE127" s="161">
        <f>AA225/AD127</f>
        <v>0.21324059306515447</v>
      </c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</row>
    <row r="128" spans="1:86" ht="90.75" customHeight="1">
      <c r="A128" s="213" t="s">
        <v>165</v>
      </c>
      <c r="B128" s="155" t="s">
        <v>120</v>
      </c>
      <c r="C128" s="155" t="s">
        <v>36</v>
      </c>
      <c r="D128" s="155" t="s">
        <v>4</v>
      </c>
      <c r="E128" s="155" t="s">
        <v>166</v>
      </c>
      <c r="F128" s="155" t="s">
        <v>38</v>
      </c>
      <c r="G128" s="156"/>
      <c r="H128" s="156"/>
      <c r="I128" s="156"/>
      <c r="J128" s="156"/>
      <c r="K128" s="156"/>
      <c r="L128" s="156"/>
      <c r="M128" s="157"/>
      <c r="N128" s="157"/>
      <c r="O128" s="157"/>
      <c r="P128" s="156"/>
      <c r="Q128" s="156"/>
      <c r="R128" s="156"/>
      <c r="S128" s="156"/>
      <c r="T128" s="156"/>
      <c r="U128" s="156"/>
      <c r="V128" s="156"/>
      <c r="W128" s="165"/>
      <c r="X128" s="165"/>
      <c r="Y128" s="196">
        <f>Y129+Y138+Y147</f>
        <v>1603.5</v>
      </c>
      <c r="Z128" s="196">
        <f>Z129+Z138+Z147</f>
        <v>1890.78</v>
      </c>
      <c r="AA128" s="196">
        <f>AA129+AA138+AA147</f>
        <v>1890.78</v>
      </c>
      <c r="AB128" s="158">
        <f t="shared" si="24"/>
        <v>1</v>
      </c>
      <c r="AC128" s="159"/>
      <c r="AD128" s="160">
        <f>AD129</f>
        <v>4771.6</v>
      </c>
      <c r="AE128" s="161">
        <f>AA226/AD128</f>
        <v>0.30261966635929244</v>
      </c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</row>
    <row r="129" spans="1:86" ht="63">
      <c r="A129" s="208" t="s">
        <v>167</v>
      </c>
      <c r="B129" s="155" t="s">
        <v>120</v>
      </c>
      <c r="C129" s="155" t="s">
        <v>36</v>
      </c>
      <c r="D129" s="155" t="s">
        <v>4</v>
      </c>
      <c r="E129" s="155">
        <v>5210204</v>
      </c>
      <c r="F129" s="155" t="s">
        <v>38</v>
      </c>
      <c r="G129" s="156">
        <v>415</v>
      </c>
      <c r="H129" s="156"/>
      <c r="I129" s="157">
        <v>415</v>
      </c>
      <c r="J129" s="156"/>
      <c r="K129" s="156"/>
      <c r="L129" s="156"/>
      <c r="M129" s="157">
        <v>415</v>
      </c>
      <c r="N129" s="157">
        <v>0</v>
      </c>
      <c r="O129" s="157">
        <v>415</v>
      </c>
      <c r="P129" s="156"/>
      <c r="Q129" s="156"/>
      <c r="R129" s="156"/>
      <c r="S129" s="156" t="e">
        <f>#REF!</f>
        <v>#REF!</v>
      </c>
      <c r="T129" s="156" t="e">
        <f>#REF!</f>
        <v>#REF!</v>
      </c>
      <c r="U129" s="156" t="e">
        <f>#REF!</f>
        <v>#REF!</v>
      </c>
      <c r="V129" s="156" t="e">
        <f>#REF!</f>
        <v>#REF!</v>
      </c>
      <c r="W129" s="156" t="e">
        <f>#REF!</f>
        <v>#REF!</v>
      </c>
      <c r="X129" s="156" t="e">
        <f>#REF!</f>
        <v>#REF!</v>
      </c>
      <c r="Y129" s="156">
        <f>Y130+Y134</f>
        <v>496.65000000000003</v>
      </c>
      <c r="Z129" s="156">
        <f>Z130+Z134</f>
        <v>765.63</v>
      </c>
      <c r="AA129" s="156">
        <f>AA130+AA134</f>
        <v>765.63</v>
      </c>
      <c r="AB129" s="158">
        <f t="shared" si="24"/>
        <v>1</v>
      </c>
      <c r="AC129" s="159"/>
      <c r="AD129" s="160">
        <v>4771.6</v>
      </c>
      <c r="AE129" s="161" t="e">
        <f>#REF!/AD129</f>
        <v>#REF!</v>
      </c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</row>
    <row r="130" spans="1:86" ht="110.25">
      <c r="A130" s="169" t="s">
        <v>90</v>
      </c>
      <c r="B130" s="155" t="s">
        <v>120</v>
      </c>
      <c r="C130" s="155" t="s">
        <v>36</v>
      </c>
      <c r="D130" s="155" t="s">
        <v>4</v>
      </c>
      <c r="E130" s="155">
        <v>5210204</v>
      </c>
      <c r="F130" s="155" t="s">
        <v>95</v>
      </c>
      <c r="G130" s="155" t="s">
        <v>95</v>
      </c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6"/>
      <c r="U130" s="156"/>
      <c r="V130" s="156"/>
      <c r="W130" s="156"/>
      <c r="X130" s="156"/>
      <c r="Y130" s="156">
        <f>Y131</f>
        <v>418.20000000000005</v>
      </c>
      <c r="Z130" s="156">
        <f>Z131</f>
        <v>596.74</v>
      </c>
      <c r="AA130" s="156">
        <f>AA131</f>
        <v>596.74</v>
      </c>
      <c r="AB130" s="158">
        <f t="shared" si="24"/>
        <v>1</v>
      </c>
      <c r="AC130" s="214">
        <f>AC132+AC133</f>
        <v>0</v>
      </c>
      <c r="AD130" s="160">
        <f>AD131</f>
        <v>2000</v>
      </c>
      <c r="AE130" s="161" t="e">
        <f>#REF!/AD130</f>
        <v>#REF!</v>
      </c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</row>
    <row r="131" spans="1:86" ht="47.25">
      <c r="A131" s="163" t="s">
        <v>91</v>
      </c>
      <c r="B131" s="155" t="s">
        <v>120</v>
      </c>
      <c r="C131" s="155" t="s">
        <v>36</v>
      </c>
      <c r="D131" s="155" t="s">
        <v>4</v>
      </c>
      <c r="E131" s="155">
        <v>5210204</v>
      </c>
      <c r="F131" s="155" t="s">
        <v>96</v>
      </c>
      <c r="G131" s="155" t="s">
        <v>96</v>
      </c>
      <c r="H131" s="157">
        <f aca="true" t="shared" si="26" ref="H131:M131">H128</f>
        <v>0</v>
      </c>
      <c r="I131" s="157">
        <f t="shared" si="26"/>
        <v>0</v>
      </c>
      <c r="J131" s="157">
        <f t="shared" si="26"/>
        <v>0</v>
      </c>
      <c r="K131" s="157">
        <f t="shared" si="26"/>
        <v>0</v>
      </c>
      <c r="L131" s="157">
        <f t="shared" si="26"/>
        <v>0</v>
      </c>
      <c r="M131" s="157">
        <f t="shared" si="26"/>
        <v>0</v>
      </c>
      <c r="N131" s="157">
        <v>5481.1</v>
      </c>
      <c r="O131" s="157">
        <v>5481.1</v>
      </c>
      <c r="P131" s="157">
        <v>0</v>
      </c>
      <c r="Q131" s="157">
        <f>Q128</f>
        <v>0</v>
      </c>
      <c r="R131" s="157">
        <f>R128</f>
        <v>0</v>
      </c>
      <c r="S131" s="157">
        <f>S128</f>
        <v>0</v>
      </c>
      <c r="T131" s="157">
        <v>3924</v>
      </c>
      <c r="U131" s="156">
        <f>3703+221+157</f>
        <v>4081</v>
      </c>
      <c r="V131" s="156">
        <v>3321</v>
      </c>
      <c r="W131" s="156">
        <v>694.4</v>
      </c>
      <c r="X131" s="165">
        <f>V131/U131</f>
        <v>0.8137711345258515</v>
      </c>
      <c r="Y131" s="157">
        <f>Y132+Y133</f>
        <v>418.20000000000005</v>
      </c>
      <c r="Z131" s="157">
        <f>Z132+Z133</f>
        <v>596.74</v>
      </c>
      <c r="AA131" s="157">
        <f>AA132+AA133</f>
        <v>596.74</v>
      </c>
      <c r="AB131" s="158">
        <f t="shared" si="24"/>
        <v>1</v>
      </c>
      <c r="AC131" s="159">
        <f>AC132</f>
        <v>0</v>
      </c>
      <c r="AD131" s="160">
        <v>2000</v>
      </c>
      <c r="AE131" s="161" t="e">
        <f>#REF!/AD131</f>
        <v>#REF!</v>
      </c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3"/>
      <c r="CE131" s="153"/>
      <c r="CF131" s="153"/>
      <c r="CG131" s="153"/>
      <c r="CH131" s="153"/>
    </row>
    <row r="132" spans="1:86" ht="31.5">
      <c r="A132" s="163" t="s">
        <v>92</v>
      </c>
      <c r="B132" s="155" t="s">
        <v>120</v>
      </c>
      <c r="C132" s="155" t="s">
        <v>36</v>
      </c>
      <c r="D132" s="155" t="s">
        <v>4</v>
      </c>
      <c r="E132" s="155">
        <v>5210204</v>
      </c>
      <c r="F132" s="155" t="s">
        <v>97</v>
      </c>
      <c r="G132" s="155" t="s">
        <v>97</v>
      </c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6"/>
      <c r="V132" s="156"/>
      <c r="W132" s="156"/>
      <c r="X132" s="165"/>
      <c r="Y132" s="157">
        <v>417.6</v>
      </c>
      <c r="Z132" s="157">
        <v>591.08</v>
      </c>
      <c r="AA132" s="157">
        <v>591.08</v>
      </c>
      <c r="AB132" s="158">
        <f t="shared" si="24"/>
        <v>1</v>
      </c>
      <c r="AC132" s="159"/>
      <c r="AD132" s="210" t="e">
        <f>AD133+#REF!+#REF!+#REF!+AD160</f>
        <v>#REF!</v>
      </c>
      <c r="AE132" s="161" t="e">
        <f>AA230/AD132</f>
        <v>#REF!</v>
      </c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53"/>
      <c r="CE132" s="153"/>
      <c r="CF132" s="153"/>
      <c r="CG132" s="153"/>
      <c r="CH132" s="153"/>
    </row>
    <row r="133" spans="1:86" ht="26.25" customHeight="1">
      <c r="A133" s="171" t="s">
        <v>98</v>
      </c>
      <c r="B133" s="155" t="s">
        <v>120</v>
      </c>
      <c r="C133" s="155" t="s">
        <v>36</v>
      </c>
      <c r="D133" s="155" t="s">
        <v>4</v>
      </c>
      <c r="E133" s="155">
        <v>5210204</v>
      </c>
      <c r="F133" s="155" t="s">
        <v>99</v>
      </c>
      <c r="G133" s="155" t="s">
        <v>99</v>
      </c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6"/>
      <c r="V133" s="156"/>
      <c r="W133" s="156"/>
      <c r="X133" s="165"/>
      <c r="Y133" s="157">
        <v>0.6</v>
      </c>
      <c r="Z133" s="157">
        <v>5.66</v>
      </c>
      <c r="AA133" s="157">
        <v>5.66</v>
      </c>
      <c r="AB133" s="158">
        <f t="shared" si="24"/>
        <v>1</v>
      </c>
      <c r="AC133" s="159"/>
      <c r="AD133" s="160" t="e">
        <f>AD136+AD137</f>
        <v>#REF!</v>
      </c>
      <c r="AE133" s="161" t="e">
        <f>AA325/AD133</f>
        <v>#REF!</v>
      </c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</row>
    <row r="134" spans="1:86" ht="47.25">
      <c r="A134" s="163" t="s">
        <v>100</v>
      </c>
      <c r="B134" s="155" t="s">
        <v>120</v>
      </c>
      <c r="C134" s="155" t="s">
        <v>36</v>
      </c>
      <c r="D134" s="155" t="s">
        <v>4</v>
      </c>
      <c r="E134" s="155">
        <v>5210204</v>
      </c>
      <c r="F134" s="155" t="s">
        <v>101</v>
      </c>
      <c r="G134" s="155" t="s">
        <v>101</v>
      </c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6"/>
      <c r="V134" s="156"/>
      <c r="W134" s="156"/>
      <c r="X134" s="165"/>
      <c r="Y134" s="157">
        <f>Y135</f>
        <v>78.45</v>
      </c>
      <c r="Z134" s="157">
        <f>Z135</f>
        <v>168.89</v>
      </c>
      <c r="AA134" s="157">
        <f>AA135</f>
        <v>168.89</v>
      </c>
      <c r="AB134" s="158">
        <f t="shared" si="24"/>
        <v>1</v>
      </c>
      <c r="AC134" s="159"/>
      <c r="AD134" s="160">
        <f>AD135</f>
        <v>19896.2</v>
      </c>
      <c r="AE134" s="161">
        <f>AA326/AD134</f>
        <v>0.5390949025442044</v>
      </c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  <c r="CB134" s="153"/>
      <c r="CC134" s="153"/>
      <c r="CD134" s="153"/>
      <c r="CE134" s="153"/>
      <c r="CF134" s="153"/>
      <c r="CG134" s="153"/>
      <c r="CH134" s="153"/>
    </row>
    <row r="135" spans="1:86" ht="47.25">
      <c r="A135" s="163" t="s">
        <v>102</v>
      </c>
      <c r="B135" s="155" t="s">
        <v>120</v>
      </c>
      <c r="C135" s="155" t="s">
        <v>36</v>
      </c>
      <c r="D135" s="155" t="s">
        <v>4</v>
      </c>
      <c r="E135" s="155">
        <v>5210204</v>
      </c>
      <c r="F135" s="155" t="s">
        <v>103</v>
      </c>
      <c r="G135" s="155" t="s">
        <v>103</v>
      </c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6"/>
      <c r="V135" s="156"/>
      <c r="W135" s="156"/>
      <c r="X135" s="165"/>
      <c r="Y135" s="157">
        <f>Y136+Y137</f>
        <v>78.45</v>
      </c>
      <c r="Z135" s="157">
        <f>Z136+Z137</f>
        <v>168.89</v>
      </c>
      <c r="AA135" s="157">
        <f>AA136+AA137</f>
        <v>168.89</v>
      </c>
      <c r="AB135" s="158">
        <f t="shared" si="24"/>
        <v>1</v>
      </c>
      <c r="AC135" s="204" t="e">
        <f>AC136+AC138+AC167+AC188+AC162</f>
        <v>#REF!</v>
      </c>
      <c r="AD135" s="160">
        <f>AD136</f>
        <v>19896.2</v>
      </c>
      <c r="AE135" s="161">
        <f>AA327/AD135</f>
        <v>0.5390949025442044</v>
      </c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</row>
    <row r="136" spans="1:86" ht="47.25">
      <c r="A136" s="163" t="s">
        <v>104</v>
      </c>
      <c r="B136" s="155" t="s">
        <v>120</v>
      </c>
      <c r="C136" s="155" t="s">
        <v>36</v>
      </c>
      <c r="D136" s="155" t="s">
        <v>4</v>
      </c>
      <c r="E136" s="155">
        <v>5210204</v>
      </c>
      <c r="F136" s="155" t="s">
        <v>105</v>
      </c>
      <c r="G136" s="155" t="s">
        <v>105</v>
      </c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6"/>
      <c r="V136" s="156"/>
      <c r="W136" s="156"/>
      <c r="X136" s="165"/>
      <c r="Y136" s="157">
        <v>26</v>
      </c>
      <c r="Z136" s="157">
        <v>67.6</v>
      </c>
      <c r="AA136" s="157">
        <v>67.6</v>
      </c>
      <c r="AB136" s="158">
        <f t="shared" si="24"/>
        <v>1</v>
      </c>
      <c r="AC136" s="159" t="e">
        <f>#REF!+#REF!</f>
        <v>#REF!</v>
      </c>
      <c r="AD136" s="160">
        <v>19896.2</v>
      </c>
      <c r="AE136" s="161" t="e">
        <f>#REF!/AD136</f>
        <v>#REF!</v>
      </c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53"/>
      <c r="CC136" s="153"/>
      <c r="CD136" s="153"/>
      <c r="CE136" s="153"/>
      <c r="CF136" s="153"/>
      <c r="CG136" s="153"/>
      <c r="CH136" s="153"/>
    </row>
    <row r="137" spans="1:86" ht="47.25">
      <c r="A137" s="163" t="s">
        <v>106</v>
      </c>
      <c r="B137" s="155" t="s">
        <v>120</v>
      </c>
      <c r="C137" s="155" t="s">
        <v>36</v>
      </c>
      <c r="D137" s="155" t="s">
        <v>4</v>
      </c>
      <c r="E137" s="155">
        <v>5210204</v>
      </c>
      <c r="F137" s="155" t="s">
        <v>107</v>
      </c>
      <c r="G137" s="155" t="s">
        <v>107</v>
      </c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6"/>
      <c r="V137" s="156"/>
      <c r="W137" s="156"/>
      <c r="X137" s="165"/>
      <c r="Y137" s="157">
        <v>52.45</v>
      </c>
      <c r="Z137" s="157">
        <v>101.29</v>
      </c>
      <c r="AA137" s="157">
        <v>101.29</v>
      </c>
      <c r="AB137" s="158">
        <f t="shared" si="24"/>
        <v>1</v>
      </c>
      <c r="AC137" s="159" t="e">
        <f>#REF!</f>
        <v>#REF!</v>
      </c>
      <c r="AD137" s="212" t="e">
        <f>#REF!</f>
        <v>#REF!</v>
      </c>
      <c r="AE137" s="161" t="e">
        <f>AA347/AD137</f>
        <v>#REF!</v>
      </c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53"/>
    </row>
    <row r="138" spans="1:86" ht="78.75">
      <c r="A138" s="215" t="s">
        <v>168</v>
      </c>
      <c r="B138" s="155" t="s">
        <v>120</v>
      </c>
      <c r="C138" s="155" t="s">
        <v>36</v>
      </c>
      <c r="D138" s="155" t="s">
        <v>4</v>
      </c>
      <c r="E138" s="155" t="s">
        <v>169</v>
      </c>
      <c r="F138" s="155" t="s">
        <v>38</v>
      </c>
      <c r="G138" s="156">
        <v>295</v>
      </c>
      <c r="H138" s="156"/>
      <c r="I138" s="156">
        <v>295</v>
      </c>
      <c r="J138" s="156"/>
      <c r="K138" s="156"/>
      <c r="L138" s="156"/>
      <c r="M138" s="157">
        <v>295</v>
      </c>
      <c r="N138" s="157">
        <v>0</v>
      </c>
      <c r="O138" s="157">
        <v>295</v>
      </c>
      <c r="P138" s="156">
        <v>-111</v>
      </c>
      <c r="Q138" s="156"/>
      <c r="R138" s="156">
        <v>-111</v>
      </c>
      <c r="S138" s="156" t="e">
        <f>#REF!</f>
        <v>#REF!</v>
      </c>
      <c r="T138" s="156" t="e">
        <f>#REF!</f>
        <v>#REF!</v>
      </c>
      <c r="U138" s="156" t="e">
        <f>#REF!</f>
        <v>#REF!</v>
      </c>
      <c r="V138" s="156" t="e">
        <f>#REF!</f>
        <v>#REF!</v>
      </c>
      <c r="W138" s="156" t="e">
        <f>#REF!</f>
        <v>#REF!</v>
      </c>
      <c r="X138" s="156" t="e">
        <f>#REF!</f>
        <v>#REF!</v>
      </c>
      <c r="Y138" s="156">
        <f>Y139+Y143</f>
        <v>521.85</v>
      </c>
      <c r="Z138" s="156">
        <f>Z139+Z143</f>
        <v>521.85</v>
      </c>
      <c r="AA138" s="156">
        <f>AA139+AA143</f>
        <v>521.85</v>
      </c>
      <c r="AB138" s="158">
        <f t="shared" si="24"/>
        <v>1</v>
      </c>
      <c r="AC138" s="159" t="e">
        <f>AC141+AC146+AC148+#REF!+AC158</f>
        <v>#REF!</v>
      </c>
      <c r="AD138" s="160">
        <f>AD139</f>
        <v>35595.1</v>
      </c>
      <c r="AE138" s="161">
        <f>AA372/AD138</f>
        <v>0.0016176383828111172</v>
      </c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3"/>
      <c r="CA138" s="153"/>
      <c r="CB138" s="153"/>
      <c r="CC138" s="153"/>
      <c r="CD138" s="153"/>
      <c r="CE138" s="153"/>
      <c r="CF138" s="153"/>
      <c r="CG138" s="153"/>
      <c r="CH138" s="153"/>
    </row>
    <row r="139" spans="1:86" ht="110.25">
      <c r="A139" s="169" t="s">
        <v>90</v>
      </c>
      <c r="B139" s="155" t="s">
        <v>120</v>
      </c>
      <c r="C139" s="155" t="s">
        <v>36</v>
      </c>
      <c r="D139" s="155" t="s">
        <v>4</v>
      </c>
      <c r="E139" s="155" t="s">
        <v>169</v>
      </c>
      <c r="F139" s="155" t="s">
        <v>95</v>
      </c>
      <c r="G139" s="155" t="s">
        <v>95</v>
      </c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6"/>
      <c r="U139" s="156"/>
      <c r="V139" s="156"/>
      <c r="W139" s="156"/>
      <c r="X139" s="156"/>
      <c r="Y139" s="156">
        <f>Y140</f>
        <v>432.9</v>
      </c>
      <c r="Z139" s="156">
        <f>Z140</f>
        <v>440.71</v>
      </c>
      <c r="AA139" s="156">
        <f>AA140</f>
        <v>440.71</v>
      </c>
      <c r="AB139" s="158">
        <f t="shared" si="24"/>
        <v>1</v>
      </c>
      <c r="AC139" s="159"/>
      <c r="AD139" s="160">
        <f>AD140+AD141+AD142</f>
        <v>35595.1</v>
      </c>
      <c r="AE139" s="161">
        <f>AA373/AD139</f>
        <v>0.4642301889866864</v>
      </c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</row>
    <row r="140" spans="1:86" ht="27" customHeight="1">
      <c r="A140" s="171" t="s">
        <v>91</v>
      </c>
      <c r="B140" s="155" t="s">
        <v>120</v>
      </c>
      <c r="C140" s="155" t="s">
        <v>36</v>
      </c>
      <c r="D140" s="155" t="s">
        <v>4</v>
      </c>
      <c r="E140" s="155" t="s">
        <v>169</v>
      </c>
      <c r="F140" s="155" t="s">
        <v>96</v>
      </c>
      <c r="G140" s="155" t="s">
        <v>96</v>
      </c>
      <c r="H140" s="157" t="e">
        <f>#REF!</f>
        <v>#REF!</v>
      </c>
      <c r="I140" s="157" t="e">
        <f>#REF!</f>
        <v>#REF!</v>
      </c>
      <c r="J140" s="157" t="e">
        <f>#REF!</f>
        <v>#REF!</v>
      </c>
      <c r="K140" s="157" t="e">
        <f>#REF!</f>
        <v>#REF!</v>
      </c>
      <c r="L140" s="157" t="e">
        <f>#REF!</f>
        <v>#REF!</v>
      </c>
      <c r="M140" s="157" t="e">
        <f>#REF!</f>
        <v>#REF!</v>
      </c>
      <c r="N140" s="157">
        <v>5481.1</v>
      </c>
      <c r="O140" s="157">
        <v>5481.1</v>
      </c>
      <c r="P140" s="157">
        <v>0</v>
      </c>
      <c r="Q140" s="157" t="e">
        <f>#REF!</f>
        <v>#REF!</v>
      </c>
      <c r="R140" s="157" t="e">
        <f>#REF!</f>
        <v>#REF!</v>
      </c>
      <c r="S140" s="157" t="e">
        <f>#REF!</f>
        <v>#REF!</v>
      </c>
      <c r="T140" s="157">
        <v>3924</v>
      </c>
      <c r="U140" s="156">
        <f>3703+221+157</f>
        <v>4081</v>
      </c>
      <c r="V140" s="156">
        <v>3321</v>
      </c>
      <c r="W140" s="156">
        <v>694.4</v>
      </c>
      <c r="X140" s="165">
        <f>V140/U140</f>
        <v>0.8137711345258515</v>
      </c>
      <c r="Y140" s="157">
        <f>Y141+Y142</f>
        <v>432.9</v>
      </c>
      <c r="Z140" s="157">
        <f>Z141+Z142</f>
        <v>440.71</v>
      </c>
      <c r="AA140" s="157">
        <f>AA141+AA142</f>
        <v>440.71</v>
      </c>
      <c r="AB140" s="158">
        <f t="shared" si="24"/>
        <v>1</v>
      </c>
      <c r="AC140" s="159"/>
      <c r="AD140" s="167">
        <v>35595.1</v>
      </c>
      <c r="AE140" s="161" t="e">
        <f>#REF!/AD140</f>
        <v>#REF!</v>
      </c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3"/>
      <c r="CA140" s="153"/>
      <c r="CB140" s="153"/>
      <c r="CC140" s="153"/>
      <c r="CD140" s="153"/>
      <c r="CE140" s="153"/>
      <c r="CF140" s="153"/>
      <c r="CG140" s="153"/>
      <c r="CH140" s="153"/>
    </row>
    <row r="141" spans="1:86" ht="31.5">
      <c r="A141" s="163" t="s">
        <v>92</v>
      </c>
      <c r="B141" s="155" t="s">
        <v>120</v>
      </c>
      <c r="C141" s="155" t="s">
        <v>36</v>
      </c>
      <c r="D141" s="155" t="s">
        <v>4</v>
      </c>
      <c r="E141" s="155" t="s">
        <v>169</v>
      </c>
      <c r="F141" s="155" t="s">
        <v>97</v>
      </c>
      <c r="G141" s="155" t="s">
        <v>97</v>
      </c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6"/>
      <c r="V141" s="156"/>
      <c r="W141" s="156"/>
      <c r="X141" s="165"/>
      <c r="Y141" s="157">
        <v>429.7</v>
      </c>
      <c r="Z141" s="157">
        <v>428.43</v>
      </c>
      <c r="AA141" s="157">
        <v>428.43</v>
      </c>
      <c r="AB141" s="158">
        <f t="shared" si="24"/>
        <v>1</v>
      </c>
      <c r="AC141" s="159">
        <f>AC142</f>
        <v>0</v>
      </c>
      <c r="AD141" s="167"/>
      <c r="AE141" s="161" t="e">
        <f>AA388/AD141</f>
        <v>#DIV/0!</v>
      </c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  <c r="BI141" s="153"/>
      <c r="BJ141" s="153"/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3"/>
      <c r="BV141" s="153"/>
      <c r="BW141" s="153"/>
      <c r="BX141" s="153"/>
      <c r="BY141" s="153"/>
      <c r="BZ141" s="153"/>
      <c r="CA141" s="153"/>
      <c r="CB141" s="153"/>
      <c r="CC141" s="153"/>
      <c r="CD141" s="153"/>
      <c r="CE141" s="153"/>
      <c r="CF141" s="153"/>
      <c r="CG141" s="153"/>
      <c r="CH141" s="153"/>
    </row>
    <row r="142" spans="1:86" ht="23.25" customHeight="1">
      <c r="A142" s="171" t="s">
        <v>98</v>
      </c>
      <c r="B142" s="155" t="s">
        <v>120</v>
      </c>
      <c r="C142" s="155" t="s">
        <v>36</v>
      </c>
      <c r="D142" s="155" t="s">
        <v>4</v>
      </c>
      <c r="E142" s="155" t="s">
        <v>169</v>
      </c>
      <c r="F142" s="155" t="s">
        <v>99</v>
      </c>
      <c r="G142" s="155" t="s">
        <v>99</v>
      </c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6"/>
      <c r="V142" s="156"/>
      <c r="W142" s="156"/>
      <c r="X142" s="165"/>
      <c r="Y142" s="157">
        <v>3.2</v>
      </c>
      <c r="Z142" s="157">
        <v>12.28</v>
      </c>
      <c r="AA142" s="157">
        <v>12.28</v>
      </c>
      <c r="AB142" s="158">
        <f t="shared" si="24"/>
        <v>1</v>
      </c>
      <c r="AC142" s="159">
        <f>AC143+AC144+AC145</f>
        <v>0</v>
      </c>
      <c r="AD142" s="167"/>
      <c r="AE142" s="161" t="e">
        <f>#REF!/AD142</f>
        <v>#REF!</v>
      </c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3"/>
      <c r="CA142" s="153"/>
      <c r="CB142" s="153"/>
      <c r="CC142" s="153"/>
      <c r="CD142" s="153"/>
      <c r="CE142" s="153"/>
      <c r="CF142" s="153"/>
      <c r="CG142" s="153"/>
      <c r="CH142" s="153"/>
    </row>
    <row r="143" spans="1:86" ht="47.25">
      <c r="A143" s="163" t="s">
        <v>100</v>
      </c>
      <c r="B143" s="155" t="s">
        <v>120</v>
      </c>
      <c r="C143" s="155" t="s">
        <v>36</v>
      </c>
      <c r="D143" s="155" t="s">
        <v>4</v>
      </c>
      <c r="E143" s="155" t="s">
        <v>169</v>
      </c>
      <c r="F143" s="155" t="s">
        <v>101</v>
      </c>
      <c r="G143" s="155" t="s">
        <v>101</v>
      </c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6"/>
      <c r="V143" s="156"/>
      <c r="W143" s="156"/>
      <c r="X143" s="165"/>
      <c r="Y143" s="157">
        <f>Y144</f>
        <v>88.95</v>
      </c>
      <c r="Z143" s="157">
        <f>Z144</f>
        <v>81.14</v>
      </c>
      <c r="AA143" s="157">
        <f>AA144</f>
        <v>81.14</v>
      </c>
      <c r="AB143" s="158">
        <f t="shared" si="24"/>
        <v>1</v>
      </c>
      <c r="AC143" s="175"/>
      <c r="AD143" s="160">
        <f>AD144</f>
        <v>4780.1</v>
      </c>
      <c r="AE143" s="161" t="e">
        <f>#REF!/AD143</f>
        <v>#REF!</v>
      </c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3"/>
      <c r="BJ143" s="153"/>
      <c r="BK143" s="153"/>
      <c r="BL143" s="153"/>
      <c r="BM143" s="153"/>
      <c r="BN143" s="153"/>
      <c r="BO143" s="153"/>
      <c r="BP143" s="153"/>
      <c r="BQ143" s="153"/>
      <c r="BR143" s="153"/>
      <c r="BS143" s="153"/>
      <c r="BT143" s="153"/>
      <c r="BU143" s="153"/>
      <c r="BV143" s="153"/>
      <c r="BW143" s="153"/>
      <c r="BX143" s="153"/>
      <c r="BY143" s="153"/>
      <c r="BZ143" s="153"/>
      <c r="CA143" s="153"/>
      <c r="CB143" s="153"/>
      <c r="CC143" s="153"/>
      <c r="CD143" s="153"/>
      <c r="CE143" s="153"/>
      <c r="CF143" s="153"/>
      <c r="CG143" s="153"/>
      <c r="CH143" s="153"/>
    </row>
    <row r="144" spans="1:86" ht="47.25">
      <c r="A144" s="163" t="s">
        <v>102</v>
      </c>
      <c r="B144" s="155" t="s">
        <v>120</v>
      </c>
      <c r="C144" s="155" t="s">
        <v>36</v>
      </c>
      <c r="D144" s="155" t="s">
        <v>4</v>
      </c>
      <c r="E144" s="155" t="s">
        <v>169</v>
      </c>
      <c r="F144" s="155" t="s">
        <v>103</v>
      </c>
      <c r="G144" s="155" t="s">
        <v>103</v>
      </c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6"/>
      <c r="V144" s="156"/>
      <c r="W144" s="156"/>
      <c r="X144" s="165"/>
      <c r="Y144" s="157">
        <f>Y145+Y146</f>
        <v>88.95</v>
      </c>
      <c r="Z144" s="157">
        <f>Z145+Z146</f>
        <v>81.14</v>
      </c>
      <c r="AA144" s="157">
        <f>AA145+AA146</f>
        <v>81.14</v>
      </c>
      <c r="AB144" s="158">
        <f aca="true" t="shared" si="27" ref="AB144:AB150">AA144/Z144</f>
        <v>1</v>
      </c>
      <c r="AC144" s="175"/>
      <c r="AD144" s="160">
        <f>AD145+AD146</f>
        <v>4780.1</v>
      </c>
      <c r="AE144" s="161">
        <f>AA389/AD144</f>
        <v>1.7237986652998891</v>
      </c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3"/>
      <c r="BJ144" s="153"/>
      <c r="BK144" s="153"/>
      <c r="BL144" s="153"/>
      <c r="BM144" s="153"/>
      <c r="BN144" s="153"/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3"/>
      <c r="CA144" s="153"/>
      <c r="CB144" s="153"/>
      <c r="CC144" s="153"/>
      <c r="CD144" s="153"/>
      <c r="CE144" s="153"/>
      <c r="CF144" s="153"/>
      <c r="CG144" s="153"/>
      <c r="CH144" s="153"/>
    </row>
    <row r="145" spans="1:86" ht="47.25">
      <c r="A145" s="163" t="s">
        <v>104</v>
      </c>
      <c r="B145" s="155" t="s">
        <v>120</v>
      </c>
      <c r="C145" s="155" t="s">
        <v>36</v>
      </c>
      <c r="D145" s="155" t="s">
        <v>4</v>
      </c>
      <c r="E145" s="155" t="s">
        <v>169</v>
      </c>
      <c r="F145" s="155" t="s">
        <v>105</v>
      </c>
      <c r="G145" s="155" t="s">
        <v>105</v>
      </c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6"/>
      <c r="V145" s="156"/>
      <c r="W145" s="156"/>
      <c r="X145" s="165"/>
      <c r="Y145" s="157">
        <v>29.8</v>
      </c>
      <c r="Z145" s="157">
        <v>43.19</v>
      </c>
      <c r="AA145" s="157">
        <v>43.19</v>
      </c>
      <c r="AB145" s="158">
        <f t="shared" si="27"/>
        <v>1</v>
      </c>
      <c r="AC145" s="175"/>
      <c r="AD145" s="167">
        <v>4780.1</v>
      </c>
      <c r="AE145" s="161">
        <f>AA390/AD145</f>
        <v>1.7237986652998891</v>
      </c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  <c r="BN145" s="153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3"/>
      <c r="BZ145" s="153"/>
      <c r="CA145" s="153"/>
      <c r="CB145" s="153"/>
      <c r="CC145" s="153"/>
      <c r="CD145" s="153"/>
      <c r="CE145" s="153"/>
      <c r="CF145" s="153"/>
      <c r="CG145" s="153"/>
      <c r="CH145" s="153"/>
    </row>
    <row r="146" spans="1:86" ht="47.25">
      <c r="A146" s="163" t="s">
        <v>106</v>
      </c>
      <c r="B146" s="155" t="s">
        <v>120</v>
      </c>
      <c r="C146" s="155" t="s">
        <v>36</v>
      </c>
      <c r="D146" s="155" t="s">
        <v>4</v>
      </c>
      <c r="E146" s="155" t="s">
        <v>169</v>
      </c>
      <c r="F146" s="155" t="s">
        <v>107</v>
      </c>
      <c r="G146" s="155" t="s">
        <v>107</v>
      </c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6"/>
      <c r="V146" s="156"/>
      <c r="W146" s="156"/>
      <c r="X146" s="165"/>
      <c r="Y146" s="157">
        <v>59.15</v>
      </c>
      <c r="Z146" s="157">
        <v>37.95</v>
      </c>
      <c r="AA146" s="157">
        <v>37.95</v>
      </c>
      <c r="AB146" s="158">
        <f t="shared" si="27"/>
        <v>1</v>
      </c>
      <c r="AC146" s="159" t="e">
        <f>#REF!</f>
        <v>#REF!</v>
      </c>
      <c r="AD146" s="167"/>
      <c r="AE146" s="161" t="e">
        <f>AA391/AD146</f>
        <v>#DIV/0!</v>
      </c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  <c r="CC146" s="153"/>
      <c r="CD146" s="153"/>
      <c r="CE146" s="153"/>
      <c r="CF146" s="153"/>
      <c r="CG146" s="153"/>
      <c r="CH146" s="153"/>
    </row>
    <row r="147" spans="1:86" ht="63">
      <c r="A147" s="162" t="s">
        <v>170</v>
      </c>
      <c r="B147" s="155" t="s">
        <v>120</v>
      </c>
      <c r="C147" s="155" t="s">
        <v>36</v>
      </c>
      <c r="D147" s="155" t="s">
        <v>4</v>
      </c>
      <c r="E147" s="155" t="s">
        <v>171</v>
      </c>
      <c r="F147" s="155" t="s">
        <v>38</v>
      </c>
      <c r="G147" s="156"/>
      <c r="H147" s="156"/>
      <c r="I147" s="156"/>
      <c r="J147" s="156"/>
      <c r="K147" s="156"/>
      <c r="L147" s="156"/>
      <c r="M147" s="157"/>
      <c r="N147" s="157"/>
      <c r="O147" s="157"/>
      <c r="P147" s="156"/>
      <c r="Q147" s="156"/>
      <c r="R147" s="156"/>
      <c r="S147" s="156" t="e">
        <f>#REF!</f>
        <v>#REF!</v>
      </c>
      <c r="T147" s="156" t="e">
        <f>#REF!</f>
        <v>#REF!</v>
      </c>
      <c r="U147" s="156" t="e">
        <f>#REF!</f>
        <v>#REF!</v>
      </c>
      <c r="V147" s="156" t="e">
        <f>#REF!</f>
        <v>#REF!</v>
      </c>
      <c r="W147" s="156" t="e">
        <f>#REF!</f>
        <v>#REF!</v>
      </c>
      <c r="X147" s="156" t="e">
        <f>#REF!</f>
        <v>#REF!</v>
      </c>
      <c r="Y147" s="156">
        <f>Y148+Y152</f>
        <v>585</v>
      </c>
      <c r="Z147" s="156">
        <f>Z148+Z152</f>
        <v>603.3</v>
      </c>
      <c r="AA147" s="156">
        <f>AA148+AA152</f>
        <v>603.3</v>
      </c>
      <c r="AB147" s="158">
        <f t="shared" si="27"/>
        <v>1</v>
      </c>
      <c r="AC147" s="175"/>
      <c r="AD147" s="160"/>
      <c r="AE147" s="161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  <c r="BI147" s="153"/>
      <c r="BJ147" s="153"/>
      <c r="BK147" s="153"/>
      <c r="BL147" s="153"/>
      <c r="BM147" s="153"/>
      <c r="BN147" s="153"/>
      <c r="BO147" s="153"/>
      <c r="BP147" s="153"/>
      <c r="BQ147" s="153"/>
      <c r="BR147" s="153"/>
      <c r="BS147" s="153"/>
      <c r="BT147" s="153"/>
      <c r="BU147" s="153"/>
      <c r="BV147" s="153"/>
      <c r="BW147" s="153"/>
      <c r="BX147" s="153"/>
      <c r="BY147" s="153"/>
      <c r="BZ147" s="153"/>
      <c r="CA147" s="153"/>
      <c r="CB147" s="153"/>
      <c r="CC147" s="153"/>
      <c r="CD147" s="153"/>
      <c r="CE147" s="153"/>
      <c r="CF147" s="153"/>
      <c r="CG147" s="153"/>
      <c r="CH147" s="153"/>
    </row>
    <row r="148" spans="1:86" ht="110.25">
      <c r="A148" s="169" t="s">
        <v>90</v>
      </c>
      <c r="B148" s="155" t="s">
        <v>120</v>
      </c>
      <c r="C148" s="155" t="s">
        <v>36</v>
      </c>
      <c r="D148" s="155" t="s">
        <v>4</v>
      </c>
      <c r="E148" s="155" t="s">
        <v>171</v>
      </c>
      <c r="F148" s="155" t="s">
        <v>95</v>
      </c>
      <c r="G148" s="155" t="s">
        <v>95</v>
      </c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6"/>
      <c r="U148" s="156"/>
      <c r="V148" s="156"/>
      <c r="W148" s="156"/>
      <c r="X148" s="156"/>
      <c r="Y148" s="156">
        <f>Y149</f>
        <v>550.9</v>
      </c>
      <c r="Z148" s="156">
        <f>Z149</f>
        <v>551.62</v>
      </c>
      <c r="AA148" s="156">
        <f>AA149</f>
        <v>551.62</v>
      </c>
      <c r="AB148" s="158">
        <f t="shared" si="27"/>
        <v>1</v>
      </c>
      <c r="AC148" s="175" t="e">
        <f>AC149</f>
        <v>#REF!</v>
      </c>
      <c r="AD148" s="160"/>
      <c r="AE148" s="161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53"/>
      <c r="BJ148" s="153"/>
      <c r="BK148" s="153"/>
      <c r="BL148" s="153"/>
      <c r="BM148" s="153"/>
      <c r="BN148" s="153"/>
      <c r="BO148" s="153"/>
      <c r="BP148" s="153"/>
      <c r="BQ148" s="153"/>
      <c r="BR148" s="153"/>
      <c r="BS148" s="153"/>
      <c r="BT148" s="153"/>
      <c r="BU148" s="153"/>
      <c r="BV148" s="153"/>
      <c r="BW148" s="153"/>
      <c r="BX148" s="153"/>
      <c r="BY148" s="153"/>
      <c r="BZ148" s="153"/>
      <c r="CA148" s="153"/>
      <c r="CB148" s="153"/>
      <c r="CC148" s="153"/>
      <c r="CD148" s="153"/>
      <c r="CE148" s="153"/>
      <c r="CF148" s="153"/>
      <c r="CG148" s="153"/>
      <c r="CH148" s="153"/>
    </row>
    <row r="149" spans="1:86" ht="47.25">
      <c r="A149" s="163" t="s">
        <v>91</v>
      </c>
      <c r="B149" s="155" t="s">
        <v>120</v>
      </c>
      <c r="C149" s="155" t="s">
        <v>36</v>
      </c>
      <c r="D149" s="155" t="s">
        <v>4</v>
      </c>
      <c r="E149" s="155" t="s">
        <v>171</v>
      </c>
      <c r="F149" s="155" t="s">
        <v>96</v>
      </c>
      <c r="G149" s="155" t="s">
        <v>96</v>
      </c>
      <c r="H149" s="157" t="e">
        <f>#REF!</f>
        <v>#REF!</v>
      </c>
      <c r="I149" s="157" t="e">
        <f>#REF!</f>
        <v>#REF!</v>
      </c>
      <c r="J149" s="157" t="e">
        <f>#REF!</f>
        <v>#REF!</v>
      </c>
      <c r="K149" s="157" t="e">
        <f>#REF!</f>
        <v>#REF!</v>
      </c>
      <c r="L149" s="157" t="e">
        <f>#REF!</f>
        <v>#REF!</v>
      </c>
      <c r="M149" s="157" t="e">
        <f>#REF!</f>
        <v>#REF!</v>
      </c>
      <c r="N149" s="157">
        <v>5481.1</v>
      </c>
      <c r="O149" s="157">
        <v>5481.1</v>
      </c>
      <c r="P149" s="157">
        <v>0</v>
      </c>
      <c r="Q149" s="157" t="e">
        <f>#REF!</f>
        <v>#REF!</v>
      </c>
      <c r="R149" s="157" t="e">
        <f>#REF!</f>
        <v>#REF!</v>
      </c>
      <c r="S149" s="157" t="e">
        <f>#REF!</f>
        <v>#REF!</v>
      </c>
      <c r="T149" s="157">
        <v>3924</v>
      </c>
      <c r="U149" s="156">
        <f>3703+221+157</f>
        <v>4081</v>
      </c>
      <c r="V149" s="156">
        <v>3321</v>
      </c>
      <c r="W149" s="156">
        <v>694.4</v>
      </c>
      <c r="X149" s="165">
        <f>V149/U149</f>
        <v>0.8137711345258515</v>
      </c>
      <c r="Y149" s="157">
        <f>Y150+Y151</f>
        <v>550.9</v>
      </c>
      <c r="Z149" s="157">
        <f>Z150+Z151</f>
        <v>551.62</v>
      </c>
      <c r="AA149" s="157">
        <f>AA150+AA151</f>
        <v>551.62</v>
      </c>
      <c r="AB149" s="158">
        <f t="shared" si="27"/>
        <v>1</v>
      </c>
      <c r="AC149" s="159" t="e">
        <f>#REF!+AC153</f>
        <v>#REF!</v>
      </c>
      <c r="AD149" s="160"/>
      <c r="AE149" s="161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  <c r="BM149" s="153"/>
      <c r="BN149" s="153"/>
      <c r="BO149" s="153"/>
      <c r="BP149" s="153"/>
      <c r="BQ149" s="153"/>
      <c r="BR149" s="153"/>
      <c r="BS149" s="153"/>
      <c r="BT149" s="153"/>
      <c r="BU149" s="153"/>
      <c r="BV149" s="153"/>
      <c r="BW149" s="153"/>
      <c r="BX149" s="153"/>
      <c r="BY149" s="153"/>
      <c r="BZ149" s="153"/>
      <c r="CA149" s="153"/>
      <c r="CB149" s="153"/>
      <c r="CC149" s="153"/>
      <c r="CD149" s="153"/>
      <c r="CE149" s="153"/>
      <c r="CF149" s="153"/>
      <c r="CG149" s="153"/>
      <c r="CH149" s="153"/>
    </row>
    <row r="150" spans="1:86" ht="31.5">
      <c r="A150" s="163" t="s">
        <v>92</v>
      </c>
      <c r="B150" s="155" t="s">
        <v>120</v>
      </c>
      <c r="C150" s="155" t="s">
        <v>36</v>
      </c>
      <c r="D150" s="155" t="s">
        <v>4</v>
      </c>
      <c r="E150" s="155" t="s">
        <v>171</v>
      </c>
      <c r="F150" s="155" t="s">
        <v>97</v>
      </c>
      <c r="G150" s="155" t="s">
        <v>97</v>
      </c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6"/>
      <c r="V150" s="156"/>
      <c r="W150" s="156"/>
      <c r="X150" s="165"/>
      <c r="Y150" s="157">
        <v>549.3</v>
      </c>
      <c r="Z150" s="157">
        <v>551.62</v>
      </c>
      <c r="AA150" s="157">
        <v>551.62</v>
      </c>
      <c r="AB150" s="158">
        <f t="shared" si="27"/>
        <v>1</v>
      </c>
      <c r="AC150" s="159"/>
      <c r="AD150" s="160">
        <f>AD151+AD152</f>
        <v>0</v>
      </c>
      <c r="AE150" s="161" t="e">
        <f>#REF!/AD150</f>
        <v>#REF!</v>
      </c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3"/>
      <c r="BJ150" s="153"/>
      <c r="BK150" s="153"/>
      <c r="BL150" s="153"/>
      <c r="BM150" s="153"/>
      <c r="BN150" s="153"/>
      <c r="BO150" s="153"/>
      <c r="BP150" s="153"/>
      <c r="BQ150" s="153"/>
      <c r="BR150" s="153"/>
      <c r="BS150" s="153"/>
      <c r="BT150" s="153"/>
      <c r="BU150" s="153"/>
      <c r="BV150" s="153"/>
      <c r="BW150" s="153"/>
      <c r="BX150" s="153"/>
      <c r="BY150" s="153"/>
      <c r="BZ150" s="153"/>
      <c r="CA150" s="153"/>
      <c r="CB150" s="153"/>
      <c r="CC150" s="153"/>
      <c r="CD150" s="153"/>
      <c r="CE150" s="153"/>
      <c r="CF150" s="153"/>
      <c r="CG150" s="153"/>
      <c r="CH150" s="153"/>
    </row>
    <row r="151" spans="1:86" ht="27" customHeight="1">
      <c r="A151" s="171" t="s">
        <v>98</v>
      </c>
      <c r="B151" s="155" t="s">
        <v>120</v>
      </c>
      <c r="C151" s="155" t="s">
        <v>36</v>
      </c>
      <c r="D151" s="155" t="s">
        <v>4</v>
      </c>
      <c r="E151" s="155" t="s">
        <v>171</v>
      </c>
      <c r="F151" s="155" t="s">
        <v>99</v>
      </c>
      <c r="G151" s="155" t="s">
        <v>99</v>
      </c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6"/>
      <c r="V151" s="156"/>
      <c r="W151" s="156"/>
      <c r="X151" s="165"/>
      <c r="Y151" s="157">
        <v>1.6</v>
      </c>
      <c r="Z151" s="157">
        <v>0</v>
      </c>
      <c r="AA151" s="157">
        <v>0</v>
      </c>
      <c r="AB151" s="158">
        <v>0</v>
      </c>
      <c r="AC151" s="159"/>
      <c r="AD151" s="167"/>
      <c r="AE151" s="161" t="e">
        <f>AA405/AD151</f>
        <v>#DIV/0!</v>
      </c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3"/>
      <c r="BJ151" s="153"/>
      <c r="BK151" s="153"/>
      <c r="BL151" s="153"/>
      <c r="BM151" s="153"/>
      <c r="BN151" s="153"/>
      <c r="BO151" s="153"/>
      <c r="BP151" s="153"/>
      <c r="BQ151" s="153"/>
      <c r="BR151" s="153"/>
      <c r="BS151" s="153"/>
      <c r="BT151" s="153"/>
      <c r="BU151" s="153"/>
      <c r="BV151" s="153"/>
      <c r="BW151" s="153"/>
      <c r="BX151" s="153"/>
      <c r="BY151" s="153"/>
      <c r="BZ151" s="153"/>
      <c r="CA151" s="153"/>
      <c r="CB151" s="153"/>
      <c r="CC151" s="153"/>
      <c r="CD151" s="153"/>
      <c r="CE151" s="153"/>
      <c r="CF151" s="153"/>
      <c r="CG151" s="153"/>
      <c r="CH151" s="153"/>
    </row>
    <row r="152" spans="1:86" ht="47.25">
      <c r="A152" s="163" t="s">
        <v>100</v>
      </c>
      <c r="B152" s="155" t="s">
        <v>120</v>
      </c>
      <c r="C152" s="155" t="s">
        <v>36</v>
      </c>
      <c r="D152" s="155" t="s">
        <v>4</v>
      </c>
      <c r="E152" s="155" t="s">
        <v>171</v>
      </c>
      <c r="F152" s="155" t="s">
        <v>101</v>
      </c>
      <c r="G152" s="155" t="s">
        <v>101</v>
      </c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6"/>
      <c r="V152" s="156"/>
      <c r="W152" s="156"/>
      <c r="X152" s="165"/>
      <c r="Y152" s="157">
        <f>Y153</f>
        <v>34.1</v>
      </c>
      <c r="Z152" s="157">
        <f>Z153</f>
        <v>51.68</v>
      </c>
      <c r="AA152" s="157">
        <f>AA153</f>
        <v>51.68</v>
      </c>
      <c r="AB152" s="158">
        <f aca="true" t="shared" si="28" ref="AB152:AB183">AA152/Z152</f>
        <v>1</v>
      </c>
      <c r="AC152" s="159"/>
      <c r="AD152" s="167"/>
      <c r="AE152" s="161" t="e">
        <f>#REF!/AD152</f>
        <v>#REF!</v>
      </c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  <c r="BJ152" s="153"/>
      <c r="BK152" s="153"/>
      <c r="BL152" s="153"/>
      <c r="BM152" s="153"/>
      <c r="BN152" s="153"/>
      <c r="BO152" s="153"/>
      <c r="BP152" s="153"/>
      <c r="BQ152" s="153"/>
      <c r="BR152" s="153"/>
      <c r="BS152" s="153"/>
      <c r="BT152" s="153"/>
      <c r="BU152" s="153"/>
      <c r="BV152" s="153"/>
      <c r="BW152" s="153"/>
      <c r="BX152" s="153"/>
      <c r="BY152" s="153"/>
      <c r="BZ152" s="153"/>
      <c r="CA152" s="153"/>
      <c r="CB152" s="153"/>
      <c r="CC152" s="153"/>
      <c r="CD152" s="153"/>
      <c r="CE152" s="153"/>
      <c r="CF152" s="153"/>
      <c r="CG152" s="153"/>
      <c r="CH152" s="153"/>
    </row>
    <row r="153" spans="1:86" ht="47.25">
      <c r="A153" s="163" t="s">
        <v>102</v>
      </c>
      <c r="B153" s="155" t="s">
        <v>120</v>
      </c>
      <c r="C153" s="155" t="s">
        <v>36</v>
      </c>
      <c r="D153" s="155" t="s">
        <v>4</v>
      </c>
      <c r="E153" s="155" t="s">
        <v>171</v>
      </c>
      <c r="F153" s="155" t="s">
        <v>103</v>
      </c>
      <c r="G153" s="155" t="s">
        <v>103</v>
      </c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6"/>
      <c r="V153" s="156"/>
      <c r="W153" s="156"/>
      <c r="X153" s="165"/>
      <c r="Y153" s="157">
        <f>Y154+Y155</f>
        <v>34.1</v>
      </c>
      <c r="Z153" s="157">
        <f>Z154+Z155</f>
        <v>51.68</v>
      </c>
      <c r="AA153" s="157">
        <f>AA154+AA155</f>
        <v>51.68</v>
      </c>
      <c r="AB153" s="158">
        <f t="shared" si="28"/>
        <v>1</v>
      </c>
      <c r="AC153" s="159">
        <f>AC154+AC155</f>
        <v>2048.4</v>
      </c>
      <c r="AD153" s="167" t="e">
        <f>AD154</f>
        <v>#REF!</v>
      </c>
      <c r="AE153" s="161" t="e">
        <f>AA406/AD153</f>
        <v>#REF!</v>
      </c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  <c r="BN153" s="153"/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  <c r="BY153" s="153"/>
      <c r="BZ153" s="153"/>
      <c r="CA153" s="153"/>
      <c r="CB153" s="153"/>
      <c r="CC153" s="153"/>
      <c r="CD153" s="153"/>
      <c r="CE153" s="153"/>
      <c r="CF153" s="153"/>
      <c r="CG153" s="153"/>
      <c r="CH153" s="153"/>
    </row>
    <row r="154" spans="1:86" ht="47.25">
      <c r="A154" s="163" t="s">
        <v>104</v>
      </c>
      <c r="B154" s="155" t="s">
        <v>120</v>
      </c>
      <c r="C154" s="155" t="s">
        <v>36</v>
      </c>
      <c r="D154" s="155" t="s">
        <v>4</v>
      </c>
      <c r="E154" s="155" t="s">
        <v>171</v>
      </c>
      <c r="F154" s="155" t="s">
        <v>105</v>
      </c>
      <c r="G154" s="155" t="s">
        <v>105</v>
      </c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6"/>
      <c r="V154" s="156"/>
      <c r="W154" s="156"/>
      <c r="X154" s="165"/>
      <c r="Y154" s="157">
        <v>23</v>
      </c>
      <c r="Z154" s="157">
        <v>40.58</v>
      </c>
      <c r="AA154" s="157">
        <v>40.58</v>
      </c>
      <c r="AB154" s="158">
        <f t="shared" si="28"/>
        <v>1</v>
      </c>
      <c r="AC154" s="175">
        <f>2048.4-AC155</f>
        <v>928.3000000000002</v>
      </c>
      <c r="AD154" s="167" t="e">
        <f>AD155+#REF!</f>
        <v>#REF!</v>
      </c>
      <c r="AE154" s="161" t="e">
        <f>AA407/AD154</f>
        <v>#REF!</v>
      </c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  <c r="BI154" s="153"/>
      <c r="BJ154" s="153"/>
      <c r="BK154" s="153"/>
      <c r="BL154" s="153"/>
      <c r="BM154" s="153"/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3"/>
      <c r="CA154" s="153"/>
      <c r="CB154" s="153"/>
      <c r="CC154" s="153"/>
      <c r="CD154" s="153"/>
      <c r="CE154" s="153"/>
      <c r="CF154" s="153"/>
      <c r="CG154" s="153"/>
      <c r="CH154" s="153"/>
    </row>
    <row r="155" spans="1:86" ht="47.25">
      <c r="A155" s="163" t="s">
        <v>106</v>
      </c>
      <c r="B155" s="155" t="s">
        <v>120</v>
      </c>
      <c r="C155" s="155" t="s">
        <v>36</v>
      </c>
      <c r="D155" s="155" t="s">
        <v>4</v>
      </c>
      <c r="E155" s="155" t="s">
        <v>171</v>
      </c>
      <c r="F155" s="155" t="s">
        <v>107</v>
      </c>
      <c r="G155" s="155" t="s">
        <v>107</v>
      </c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6"/>
      <c r="V155" s="156"/>
      <c r="W155" s="156"/>
      <c r="X155" s="165"/>
      <c r="Y155" s="157">
        <v>11.1</v>
      </c>
      <c r="Z155" s="157">
        <v>11.1</v>
      </c>
      <c r="AA155" s="157">
        <v>11.1</v>
      </c>
      <c r="AB155" s="158">
        <f t="shared" si="28"/>
        <v>1</v>
      </c>
      <c r="AC155" s="175">
        <v>1120.1</v>
      </c>
      <c r="AD155" s="160" t="e">
        <f>#REF!+#REF!</f>
        <v>#REF!</v>
      </c>
      <c r="AE155" s="161" t="e">
        <f>AA408/AD155</f>
        <v>#REF!</v>
      </c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  <c r="BI155" s="153"/>
      <c r="BJ155" s="153"/>
      <c r="BK155" s="153"/>
      <c r="BL155" s="153"/>
      <c r="BM155" s="153"/>
      <c r="BN155" s="153"/>
      <c r="BO155" s="153"/>
      <c r="BP155" s="153"/>
      <c r="BQ155" s="153"/>
      <c r="BR155" s="153"/>
      <c r="BS155" s="153"/>
      <c r="BT155" s="153"/>
      <c r="BU155" s="153"/>
      <c r="BV155" s="153"/>
      <c r="BW155" s="153"/>
      <c r="BX155" s="153"/>
      <c r="BY155" s="153"/>
      <c r="BZ155" s="153"/>
      <c r="CA155" s="153"/>
      <c r="CB155" s="153"/>
      <c r="CC155" s="153"/>
      <c r="CD155" s="153"/>
      <c r="CE155" s="153"/>
      <c r="CF155" s="153"/>
      <c r="CG155" s="153"/>
      <c r="CH155" s="153"/>
    </row>
    <row r="156" spans="1:86" ht="15.75">
      <c r="A156" s="162" t="s">
        <v>172</v>
      </c>
      <c r="B156" s="155" t="s">
        <v>120</v>
      </c>
      <c r="C156" s="155" t="s">
        <v>36</v>
      </c>
      <c r="D156" s="155" t="s">
        <v>4</v>
      </c>
      <c r="E156" s="155" t="s">
        <v>173</v>
      </c>
      <c r="F156" s="155" t="s">
        <v>38</v>
      </c>
      <c r="G156" s="156"/>
      <c r="H156" s="156"/>
      <c r="I156" s="156"/>
      <c r="J156" s="156"/>
      <c r="K156" s="156"/>
      <c r="L156" s="156"/>
      <c r="M156" s="157"/>
      <c r="N156" s="157"/>
      <c r="O156" s="157"/>
      <c r="P156" s="156"/>
      <c r="Q156" s="156"/>
      <c r="R156" s="156"/>
      <c r="S156" s="156" t="e">
        <f>#REF!</f>
        <v>#REF!</v>
      </c>
      <c r="T156" s="156" t="e">
        <f>#REF!</f>
        <v>#REF!</v>
      </c>
      <c r="U156" s="156" t="e">
        <f>#REF!</f>
        <v>#REF!</v>
      </c>
      <c r="V156" s="156" t="e">
        <f>#REF!</f>
        <v>#REF!</v>
      </c>
      <c r="W156" s="156" t="e">
        <f>#REF!</f>
        <v>#REF!</v>
      </c>
      <c r="X156" s="156" t="e">
        <f>#REF!</f>
        <v>#REF!</v>
      </c>
      <c r="Y156" s="156">
        <f>Y157+Y161+Y165+Y169</f>
        <v>190</v>
      </c>
      <c r="Z156" s="156">
        <f>Z157+Z161+Z165+Z169</f>
        <v>102.25</v>
      </c>
      <c r="AA156" s="156">
        <f>AA157+AA161+AA165+AA169</f>
        <v>96.29</v>
      </c>
      <c r="AB156" s="158">
        <f t="shared" si="28"/>
        <v>0.9417114914425428</v>
      </c>
      <c r="AC156" s="175">
        <f>52566-AC157</f>
        <v>23808.3</v>
      </c>
      <c r="AD156" s="167">
        <f>AD157+AD158</f>
        <v>138.9</v>
      </c>
      <c r="AE156" s="161">
        <f>AA432/AD156</f>
        <v>17.959395248380133</v>
      </c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  <c r="BJ156" s="153"/>
      <c r="BK156" s="153"/>
      <c r="BL156" s="153"/>
      <c r="BM156" s="153"/>
      <c r="BN156" s="153"/>
      <c r="BO156" s="153"/>
      <c r="BP156" s="153"/>
      <c r="BQ156" s="153"/>
      <c r="BR156" s="153"/>
      <c r="BS156" s="153"/>
      <c r="BT156" s="153"/>
      <c r="BU156" s="153"/>
      <c r="BV156" s="153"/>
      <c r="BW156" s="153"/>
      <c r="BX156" s="153"/>
      <c r="BY156" s="153"/>
      <c r="BZ156" s="153"/>
      <c r="CA156" s="153"/>
      <c r="CB156" s="153"/>
      <c r="CC156" s="153"/>
      <c r="CD156" s="153"/>
      <c r="CE156" s="153"/>
      <c r="CF156" s="153"/>
      <c r="CG156" s="153"/>
      <c r="CH156" s="153"/>
    </row>
    <row r="157" spans="1:86" ht="78.75" customHeight="1">
      <c r="A157" s="216" t="s">
        <v>174</v>
      </c>
      <c r="B157" s="155" t="s">
        <v>120</v>
      </c>
      <c r="C157" s="155" t="s">
        <v>36</v>
      </c>
      <c r="D157" s="155" t="s">
        <v>4</v>
      </c>
      <c r="E157" s="155" t="s">
        <v>175</v>
      </c>
      <c r="F157" s="155" t="s">
        <v>38</v>
      </c>
      <c r="G157" s="156"/>
      <c r="H157" s="156"/>
      <c r="I157" s="156"/>
      <c r="J157" s="156"/>
      <c r="K157" s="156"/>
      <c r="L157" s="156"/>
      <c r="M157" s="157"/>
      <c r="N157" s="157"/>
      <c r="O157" s="157"/>
      <c r="P157" s="156"/>
      <c r="Q157" s="156"/>
      <c r="R157" s="156"/>
      <c r="S157" s="156" t="e">
        <f>#REF!</f>
        <v>#REF!</v>
      </c>
      <c r="T157" s="156" t="e">
        <f>#REF!</f>
        <v>#REF!</v>
      </c>
      <c r="U157" s="156" t="e">
        <f>#REF!</f>
        <v>#REF!</v>
      </c>
      <c r="V157" s="156" t="e">
        <f>#REF!</f>
        <v>#REF!</v>
      </c>
      <c r="W157" s="156" t="e">
        <f>#REF!</f>
        <v>#REF!</v>
      </c>
      <c r="X157" s="156" t="e">
        <f>#REF!</f>
        <v>#REF!</v>
      </c>
      <c r="Y157" s="156">
        <f aca="true" t="shared" si="29" ref="Y157:AA159">Y158</f>
        <v>50</v>
      </c>
      <c r="Z157" s="156">
        <f t="shared" si="29"/>
        <v>40.84</v>
      </c>
      <c r="AA157" s="156">
        <f t="shared" si="29"/>
        <v>40.84</v>
      </c>
      <c r="AB157" s="158">
        <f t="shared" si="28"/>
        <v>1</v>
      </c>
      <c r="AC157" s="175">
        <v>28757.7</v>
      </c>
      <c r="AD157" s="167">
        <v>138.9</v>
      </c>
      <c r="AE157" s="161" t="e">
        <f>#REF!/AD157</f>
        <v>#REF!</v>
      </c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  <c r="BI157" s="153"/>
      <c r="BJ157" s="153"/>
      <c r="BK157" s="153"/>
      <c r="BL157" s="153"/>
      <c r="BM157" s="153"/>
      <c r="BN157" s="153"/>
      <c r="BO157" s="153"/>
      <c r="BP157" s="153"/>
      <c r="BQ157" s="153"/>
      <c r="BR157" s="153"/>
      <c r="BS157" s="153"/>
      <c r="BT157" s="153"/>
      <c r="BU157" s="153"/>
      <c r="BV157" s="153"/>
      <c r="BW157" s="153"/>
      <c r="BX157" s="153"/>
      <c r="BY157" s="153"/>
      <c r="BZ157" s="153"/>
      <c r="CA157" s="153"/>
      <c r="CB157" s="153"/>
      <c r="CC157" s="153"/>
      <c r="CD157" s="153"/>
      <c r="CE157" s="153"/>
      <c r="CF157" s="153"/>
      <c r="CG157" s="153"/>
      <c r="CH157" s="153"/>
    </row>
    <row r="158" spans="1:86" ht="47.25">
      <c r="A158" s="163" t="s">
        <v>100</v>
      </c>
      <c r="B158" s="155" t="s">
        <v>120</v>
      </c>
      <c r="C158" s="155" t="s">
        <v>36</v>
      </c>
      <c r="D158" s="155" t="s">
        <v>4</v>
      </c>
      <c r="E158" s="155" t="s">
        <v>175</v>
      </c>
      <c r="F158" s="155" t="s">
        <v>101</v>
      </c>
      <c r="G158" s="155" t="s">
        <v>101</v>
      </c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6"/>
      <c r="V158" s="156"/>
      <c r="W158" s="156"/>
      <c r="X158" s="165"/>
      <c r="Y158" s="157">
        <f t="shared" si="29"/>
        <v>50</v>
      </c>
      <c r="Z158" s="157">
        <f t="shared" si="29"/>
        <v>40.84</v>
      </c>
      <c r="AA158" s="157">
        <f t="shared" si="29"/>
        <v>40.84</v>
      </c>
      <c r="AB158" s="158">
        <f t="shared" si="28"/>
        <v>1</v>
      </c>
      <c r="AC158" s="175" t="e">
        <f>AC159+#REF!</f>
        <v>#REF!</v>
      </c>
      <c r="AD158" s="217"/>
      <c r="AE158" s="161" t="e">
        <f>AA433/AD158</f>
        <v>#DIV/0!</v>
      </c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  <c r="BJ158" s="153"/>
      <c r="BK158" s="153"/>
      <c r="BL158" s="153"/>
      <c r="BM158" s="153"/>
      <c r="BN158" s="153"/>
      <c r="BO158" s="153"/>
      <c r="BP158" s="153"/>
      <c r="BQ158" s="153"/>
      <c r="BR158" s="153"/>
      <c r="BS158" s="153"/>
      <c r="BT158" s="153"/>
      <c r="BU158" s="153"/>
      <c r="BV158" s="153"/>
      <c r="BW158" s="153"/>
      <c r="BX158" s="153"/>
      <c r="BY158" s="153"/>
      <c r="BZ158" s="153"/>
      <c r="CA158" s="153"/>
      <c r="CB158" s="153"/>
      <c r="CC158" s="153"/>
      <c r="CD158" s="153"/>
      <c r="CE158" s="153"/>
      <c r="CF158" s="153"/>
      <c r="CG158" s="153"/>
      <c r="CH158" s="153"/>
    </row>
    <row r="159" spans="1:86" ht="47.25">
      <c r="A159" s="163" t="s">
        <v>102</v>
      </c>
      <c r="B159" s="155" t="s">
        <v>120</v>
      </c>
      <c r="C159" s="155" t="s">
        <v>36</v>
      </c>
      <c r="D159" s="155" t="s">
        <v>4</v>
      </c>
      <c r="E159" s="155" t="s">
        <v>175</v>
      </c>
      <c r="F159" s="155" t="s">
        <v>103</v>
      </c>
      <c r="G159" s="155" t="s">
        <v>103</v>
      </c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6"/>
      <c r="V159" s="156"/>
      <c r="W159" s="156"/>
      <c r="X159" s="165"/>
      <c r="Y159" s="157">
        <f t="shared" si="29"/>
        <v>50</v>
      </c>
      <c r="Z159" s="157">
        <f t="shared" si="29"/>
        <v>40.84</v>
      </c>
      <c r="AA159" s="157">
        <f t="shared" si="29"/>
        <v>40.84</v>
      </c>
      <c r="AB159" s="158">
        <f t="shared" si="28"/>
        <v>1</v>
      </c>
      <c r="AC159" s="175" t="e">
        <f>#REF!+AC160</f>
        <v>#REF!</v>
      </c>
      <c r="AD159" s="167" t="e">
        <f>#REF!</f>
        <v>#REF!</v>
      </c>
      <c r="AE159" s="161" t="e">
        <f>AA434/AD159</f>
        <v>#REF!</v>
      </c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  <c r="BI159" s="153"/>
      <c r="BJ159" s="153"/>
      <c r="BK159" s="153"/>
      <c r="BL159" s="153"/>
      <c r="BM159" s="153"/>
      <c r="BN159" s="153"/>
      <c r="BO159" s="153"/>
      <c r="BP159" s="153"/>
      <c r="BQ159" s="153"/>
      <c r="BR159" s="153"/>
      <c r="BS159" s="153"/>
      <c r="BT159" s="153"/>
      <c r="BU159" s="153"/>
      <c r="BV159" s="153"/>
      <c r="BW159" s="153"/>
      <c r="BX159" s="153"/>
      <c r="BY159" s="153"/>
      <c r="BZ159" s="153"/>
      <c r="CA159" s="153"/>
      <c r="CB159" s="153"/>
      <c r="CC159" s="153"/>
      <c r="CD159" s="153"/>
      <c r="CE159" s="153"/>
      <c r="CF159" s="153"/>
      <c r="CG159" s="153"/>
      <c r="CH159" s="153"/>
    </row>
    <row r="160" spans="1:86" ht="26.25" customHeight="1">
      <c r="A160" s="171" t="s">
        <v>106</v>
      </c>
      <c r="B160" s="155" t="s">
        <v>120</v>
      </c>
      <c r="C160" s="155" t="s">
        <v>36</v>
      </c>
      <c r="D160" s="155" t="s">
        <v>4</v>
      </c>
      <c r="E160" s="155" t="s">
        <v>175</v>
      </c>
      <c r="F160" s="155" t="s">
        <v>107</v>
      </c>
      <c r="G160" s="155" t="s">
        <v>107</v>
      </c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6"/>
      <c r="V160" s="156"/>
      <c r="W160" s="156"/>
      <c r="X160" s="165"/>
      <c r="Y160" s="157">
        <v>50</v>
      </c>
      <c r="Z160" s="157">
        <v>40.84</v>
      </c>
      <c r="AA160" s="157">
        <v>40.84</v>
      </c>
      <c r="AB160" s="158">
        <f t="shared" si="28"/>
        <v>1</v>
      </c>
      <c r="AC160" s="218"/>
      <c r="AD160" s="160">
        <f>AD162</f>
        <v>90</v>
      </c>
      <c r="AE160" s="161">
        <f>AA455/AD160</f>
        <v>1.7777777777777777</v>
      </c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  <c r="BI160" s="153"/>
      <c r="BJ160" s="153"/>
      <c r="BK160" s="153"/>
      <c r="BL160" s="153"/>
      <c r="BM160" s="153"/>
      <c r="BN160" s="153"/>
      <c r="BO160" s="153"/>
      <c r="BP160" s="153"/>
      <c r="BQ160" s="153"/>
      <c r="BR160" s="153"/>
      <c r="BS160" s="153"/>
      <c r="BT160" s="153"/>
      <c r="BU160" s="153"/>
      <c r="BV160" s="153"/>
      <c r="BW160" s="153"/>
      <c r="BX160" s="153"/>
      <c r="BY160" s="153"/>
      <c r="BZ160" s="153"/>
      <c r="CA160" s="153"/>
      <c r="CB160" s="153"/>
      <c r="CC160" s="153"/>
      <c r="CD160" s="153"/>
      <c r="CE160" s="153"/>
      <c r="CF160" s="153"/>
      <c r="CG160" s="153"/>
      <c r="CH160" s="153"/>
    </row>
    <row r="161" spans="1:86" ht="47.25">
      <c r="A161" s="208" t="s">
        <v>176</v>
      </c>
      <c r="B161" s="155" t="s">
        <v>120</v>
      </c>
      <c r="C161" s="155" t="s">
        <v>36</v>
      </c>
      <c r="D161" s="155" t="s">
        <v>4</v>
      </c>
      <c r="E161" s="155" t="s">
        <v>177</v>
      </c>
      <c r="F161" s="155" t="s">
        <v>38</v>
      </c>
      <c r="G161" s="156"/>
      <c r="H161" s="156"/>
      <c r="I161" s="156"/>
      <c r="J161" s="156"/>
      <c r="K161" s="156"/>
      <c r="L161" s="156"/>
      <c r="M161" s="157"/>
      <c r="N161" s="157"/>
      <c r="O161" s="157"/>
      <c r="P161" s="156"/>
      <c r="Q161" s="156"/>
      <c r="R161" s="156"/>
      <c r="S161" s="156"/>
      <c r="T161" s="156"/>
      <c r="U161" s="156"/>
      <c r="V161" s="156"/>
      <c r="W161" s="165"/>
      <c r="X161" s="165"/>
      <c r="Y161" s="196">
        <f aca="true" t="shared" si="30" ref="Y161:AA163">Y162</f>
        <v>80</v>
      </c>
      <c r="Z161" s="196">
        <f t="shared" si="30"/>
        <v>11.34</v>
      </c>
      <c r="AA161" s="196">
        <f t="shared" si="30"/>
        <v>8.38</v>
      </c>
      <c r="AB161" s="158">
        <f t="shared" si="28"/>
        <v>0.7389770723104058</v>
      </c>
      <c r="AC161" s="219"/>
      <c r="AD161" s="167">
        <f>AD162</f>
        <v>90</v>
      </c>
      <c r="AE161" s="161" t="e">
        <f>#REF!/AD161</f>
        <v>#REF!</v>
      </c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  <c r="BI161" s="153"/>
      <c r="BJ161" s="153"/>
      <c r="BK161" s="153"/>
      <c r="BL161" s="153"/>
      <c r="BM161" s="153"/>
      <c r="BN161" s="153"/>
      <c r="BO161" s="153"/>
      <c r="BP161" s="153"/>
      <c r="BQ161" s="153"/>
      <c r="BR161" s="153"/>
      <c r="BS161" s="153"/>
      <c r="BT161" s="153"/>
      <c r="BU161" s="153"/>
      <c r="BV161" s="153"/>
      <c r="BW161" s="153"/>
      <c r="BX161" s="153"/>
      <c r="BY161" s="153"/>
      <c r="BZ161" s="153"/>
      <c r="CA161" s="153"/>
      <c r="CB161" s="153"/>
      <c r="CC161" s="153"/>
      <c r="CD161" s="153"/>
      <c r="CE161" s="153"/>
      <c r="CF161" s="153"/>
      <c r="CG161" s="153"/>
      <c r="CH161" s="153"/>
    </row>
    <row r="162" spans="1:86" ht="47.25">
      <c r="A162" s="163" t="s">
        <v>100</v>
      </c>
      <c r="B162" s="155" t="s">
        <v>120</v>
      </c>
      <c r="C162" s="155" t="s">
        <v>36</v>
      </c>
      <c r="D162" s="155" t="s">
        <v>4</v>
      </c>
      <c r="E162" s="155" t="s">
        <v>177</v>
      </c>
      <c r="F162" s="155" t="s">
        <v>101</v>
      </c>
      <c r="G162" s="155" t="s">
        <v>101</v>
      </c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6"/>
      <c r="V162" s="156"/>
      <c r="W162" s="156"/>
      <c r="X162" s="165"/>
      <c r="Y162" s="157">
        <f t="shared" si="30"/>
        <v>80</v>
      </c>
      <c r="Z162" s="157">
        <f t="shared" si="30"/>
        <v>11.34</v>
      </c>
      <c r="AA162" s="157">
        <f t="shared" si="30"/>
        <v>8.38</v>
      </c>
      <c r="AB162" s="158">
        <f t="shared" si="28"/>
        <v>0.7389770723104058</v>
      </c>
      <c r="AC162" s="159">
        <f>AC164</f>
        <v>0</v>
      </c>
      <c r="AD162" s="167">
        <v>90</v>
      </c>
      <c r="AE162" s="161" t="e">
        <f>#REF!/AD162</f>
        <v>#REF!</v>
      </c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  <c r="BI162" s="153"/>
      <c r="BJ162" s="153"/>
      <c r="BK162" s="153"/>
      <c r="BL162" s="153"/>
      <c r="BM162" s="153"/>
      <c r="BN162" s="153"/>
      <c r="BO162" s="153"/>
      <c r="BP162" s="153"/>
      <c r="BQ162" s="153"/>
      <c r="BR162" s="153"/>
      <c r="BS162" s="153"/>
      <c r="BT162" s="153"/>
      <c r="BU162" s="153"/>
      <c r="BV162" s="153"/>
      <c r="BW162" s="153"/>
      <c r="BX162" s="153"/>
      <c r="BY162" s="153"/>
      <c r="BZ162" s="153"/>
      <c r="CA162" s="153"/>
      <c r="CB162" s="153"/>
      <c r="CC162" s="153"/>
      <c r="CD162" s="153"/>
      <c r="CE162" s="153"/>
      <c r="CF162" s="153"/>
      <c r="CG162" s="153"/>
      <c r="CH162" s="153"/>
    </row>
    <row r="163" spans="1:86" ht="47.25">
      <c r="A163" s="163" t="s">
        <v>102</v>
      </c>
      <c r="B163" s="155" t="s">
        <v>120</v>
      </c>
      <c r="C163" s="155" t="s">
        <v>36</v>
      </c>
      <c r="D163" s="155" t="s">
        <v>4</v>
      </c>
      <c r="E163" s="155" t="s">
        <v>177</v>
      </c>
      <c r="F163" s="155" t="s">
        <v>103</v>
      </c>
      <c r="G163" s="155" t="s">
        <v>103</v>
      </c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6"/>
      <c r="V163" s="156"/>
      <c r="W163" s="156"/>
      <c r="X163" s="165"/>
      <c r="Y163" s="157">
        <f t="shared" si="30"/>
        <v>80</v>
      </c>
      <c r="Z163" s="157">
        <f t="shared" si="30"/>
        <v>11.34</v>
      </c>
      <c r="AA163" s="157">
        <f t="shared" si="30"/>
        <v>8.38</v>
      </c>
      <c r="AB163" s="158">
        <f t="shared" si="28"/>
        <v>0.7389770723104058</v>
      </c>
      <c r="AC163" s="159" t="e">
        <f>#REF!</f>
        <v>#REF!</v>
      </c>
      <c r="AD163" s="167"/>
      <c r="AE163" s="161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  <c r="BI163" s="153"/>
      <c r="BJ163" s="153"/>
      <c r="BK163" s="153"/>
      <c r="BL163" s="153"/>
      <c r="BM163" s="153"/>
      <c r="BN163" s="153"/>
      <c r="BO163" s="153"/>
      <c r="BP163" s="153"/>
      <c r="BQ163" s="153"/>
      <c r="BR163" s="153"/>
      <c r="BS163" s="153"/>
      <c r="BT163" s="153"/>
      <c r="BU163" s="153"/>
      <c r="BV163" s="153"/>
      <c r="BW163" s="153"/>
      <c r="BX163" s="153"/>
      <c r="BY163" s="153"/>
      <c r="BZ163" s="153"/>
      <c r="CA163" s="153"/>
      <c r="CB163" s="153"/>
      <c r="CC163" s="153"/>
      <c r="CD163" s="153"/>
      <c r="CE163" s="153"/>
      <c r="CF163" s="153"/>
      <c r="CG163" s="153"/>
      <c r="CH163" s="153"/>
    </row>
    <row r="164" spans="1:86" ht="47.25">
      <c r="A164" s="163" t="s">
        <v>106</v>
      </c>
      <c r="B164" s="155" t="s">
        <v>120</v>
      </c>
      <c r="C164" s="155" t="s">
        <v>36</v>
      </c>
      <c r="D164" s="155" t="s">
        <v>4</v>
      </c>
      <c r="E164" s="155" t="s">
        <v>177</v>
      </c>
      <c r="F164" s="155" t="s">
        <v>107</v>
      </c>
      <c r="G164" s="155" t="s">
        <v>107</v>
      </c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6"/>
      <c r="V164" s="156"/>
      <c r="W164" s="156"/>
      <c r="X164" s="165"/>
      <c r="Y164" s="157">
        <v>80</v>
      </c>
      <c r="Z164" s="157">
        <v>11.34</v>
      </c>
      <c r="AA164" s="157">
        <v>8.38</v>
      </c>
      <c r="AB164" s="158">
        <f t="shared" si="28"/>
        <v>0.7389770723104058</v>
      </c>
      <c r="AC164" s="175"/>
      <c r="AD164" s="167"/>
      <c r="AE164" s="161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  <c r="BI164" s="153"/>
      <c r="BJ164" s="153"/>
      <c r="BK164" s="153"/>
      <c r="BL164" s="153"/>
      <c r="BM164" s="153"/>
      <c r="BN164" s="153"/>
      <c r="BO164" s="153"/>
      <c r="BP164" s="153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3"/>
      <c r="CA164" s="153"/>
      <c r="CB164" s="153"/>
      <c r="CC164" s="153"/>
      <c r="CD164" s="153"/>
      <c r="CE164" s="153"/>
      <c r="CF164" s="153"/>
      <c r="CG164" s="153"/>
      <c r="CH164" s="153"/>
    </row>
    <row r="165" spans="1:86" ht="78.75">
      <c r="A165" s="184" t="s">
        <v>178</v>
      </c>
      <c r="B165" s="155" t="s">
        <v>120</v>
      </c>
      <c r="C165" s="155" t="s">
        <v>36</v>
      </c>
      <c r="D165" s="155" t="s">
        <v>4</v>
      </c>
      <c r="E165" s="155" t="s">
        <v>179</v>
      </c>
      <c r="F165" s="155" t="s">
        <v>38</v>
      </c>
      <c r="G165" s="156"/>
      <c r="H165" s="156"/>
      <c r="I165" s="156"/>
      <c r="J165" s="156"/>
      <c r="K165" s="156"/>
      <c r="L165" s="156"/>
      <c r="M165" s="157"/>
      <c r="N165" s="157"/>
      <c r="O165" s="157"/>
      <c r="P165" s="156"/>
      <c r="Q165" s="156"/>
      <c r="R165" s="156"/>
      <c r="S165" s="156"/>
      <c r="T165" s="156"/>
      <c r="U165" s="156"/>
      <c r="V165" s="156"/>
      <c r="W165" s="165"/>
      <c r="X165" s="165"/>
      <c r="Y165" s="196">
        <f aca="true" t="shared" si="31" ref="Y165:AA167">Y166</f>
        <v>8</v>
      </c>
      <c r="Z165" s="196">
        <f t="shared" si="31"/>
        <v>3.07</v>
      </c>
      <c r="AA165" s="196">
        <f t="shared" si="31"/>
        <v>3.07</v>
      </c>
      <c r="AB165" s="158">
        <f t="shared" si="28"/>
        <v>1</v>
      </c>
      <c r="AC165" s="175"/>
      <c r="AD165" s="160">
        <f>AD167</f>
        <v>72</v>
      </c>
      <c r="AE165" s="161">
        <f>AA456/AD165</f>
        <v>19.441666666666666</v>
      </c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  <c r="BJ165" s="153"/>
      <c r="BK165" s="153"/>
      <c r="BL165" s="153"/>
      <c r="BM165" s="153"/>
      <c r="BN165" s="153"/>
      <c r="BO165" s="153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153"/>
      <c r="CB165" s="153"/>
      <c r="CC165" s="153"/>
      <c r="CD165" s="153"/>
      <c r="CE165" s="153"/>
      <c r="CF165" s="153"/>
      <c r="CG165" s="153"/>
      <c r="CH165" s="153"/>
    </row>
    <row r="166" spans="1:86" ht="47.25">
      <c r="A166" s="163" t="s">
        <v>100</v>
      </c>
      <c r="B166" s="155" t="s">
        <v>120</v>
      </c>
      <c r="C166" s="155" t="s">
        <v>36</v>
      </c>
      <c r="D166" s="155" t="s">
        <v>4</v>
      </c>
      <c r="E166" s="155" t="s">
        <v>179</v>
      </c>
      <c r="F166" s="155" t="s">
        <v>101</v>
      </c>
      <c r="G166" s="155" t="s">
        <v>101</v>
      </c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6"/>
      <c r="V166" s="156"/>
      <c r="W166" s="156"/>
      <c r="X166" s="165"/>
      <c r="Y166" s="157">
        <f t="shared" si="31"/>
        <v>8</v>
      </c>
      <c r="Z166" s="157">
        <f t="shared" si="31"/>
        <v>3.07</v>
      </c>
      <c r="AA166" s="157">
        <f t="shared" si="31"/>
        <v>3.07</v>
      </c>
      <c r="AB166" s="158">
        <f t="shared" si="28"/>
        <v>1</v>
      </c>
      <c r="AC166" s="175"/>
      <c r="AD166" s="160">
        <f>AD167</f>
        <v>72</v>
      </c>
      <c r="AE166" s="161" t="e">
        <f>#REF!/AD166</f>
        <v>#REF!</v>
      </c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  <c r="BI166" s="153"/>
      <c r="BJ166" s="153"/>
      <c r="BK166" s="153"/>
      <c r="BL166" s="153"/>
      <c r="BM166" s="153"/>
      <c r="BN166" s="153"/>
      <c r="BO166" s="153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153"/>
      <c r="CB166" s="153"/>
      <c r="CC166" s="153"/>
      <c r="CD166" s="153"/>
      <c r="CE166" s="153"/>
      <c r="CF166" s="153"/>
      <c r="CG166" s="153"/>
      <c r="CH166" s="153"/>
    </row>
    <row r="167" spans="1:86" ht="47.25">
      <c r="A167" s="163" t="s">
        <v>102</v>
      </c>
      <c r="B167" s="155" t="s">
        <v>120</v>
      </c>
      <c r="C167" s="155" t="s">
        <v>36</v>
      </c>
      <c r="D167" s="155" t="s">
        <v>4</v>
      </c>
      <c r="E167" s="155" t="s">
        <v>179</v>
      </c>
      <c r="F167" s="155" t="s">
        <v>103</v>
      </c>
      <c r="G167" s="155" t="s">
        <v>103</v>
      </c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6"/>
      <c r="V167" s="156"/>
      <c r="W167" s="156"/>
      <c r="X167" s="165"/>
      <c r="Y167" s="157">
        <f t="shared" si="31"/>
        <v>8</v>
      </c>
      <c r="Z167" s="157">
        <f t="shared" si="31"/>
        <v>3.07</v>
      </c>
      <c r="AA167" s="157">
        <f t="shared" si="31"/>
        <v>3.07</v>
      </c>
      <c r="AB167" s="158">
        <f t="shared" si="28"/>
        <v>1</v>
      </c>
      <c r="AC167" s="159" t="e">
        <f>AC168+AC174</f>
        <v>#REF!</v>
      </c>
      <c r="AD167" s="160">
        <v>72</v>
      </c>
      <c r="AE167" s="161" t="e">
        <f>#REF!/AD167</f>
        <v>#REF!</v>
      </c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  <c r="BI167" s="153"/>
      <c r="BJ167" s="153"/>
      <c r="BK167" s="153"/>
      <c r="BL167" s="153"/>
      <c r="BM167" s="153"/>
      <c r="BN167" s="153"/>
      <c r="BO167" s="153"/>
      <c r="BP167" s="153"/>
      <c r="BQ167" s="153"/>
      <c r="BR167" s="153"/>
      <c r="BS167" s="153"/>
      <c r="BT167" s="153"/>
      <c r="BU167" s="153"/>
      <c r="BV167" s="153"/>
      <c r="BW167" s="153"/>
      <c r="BX167" s="153"/>
      <c r="BY167" s="153"/>
      <c r="BZ167" s="153"/>
      <c r="CA167" s="153"/>
      <c r="CB167" s="153"/>
      <c r="CC167" s="153"/>
      <c r="CD167" s="153"/>
      <c r="CE167" s="153"/>
      <c r="CF167" s="153"/>
      <c r="CG167" s="153"/>
      <c r="CH167" s="153"/>
    </row>
    <row r="168" spans="1:86" ht="47.25">
      <c r="A168" s="163" t="s">
        <v>106</v>
      </c>
      <c r="B168" s="155" t="s">
        <v>120</v>
      </c>
      <c r="C168" s="155" t="s">
        <v>36</v>
      </c>
      <c r="D168" s="155" t="s">
        <v>4</v>
      </c>
      <c r="E168" s="155" t="s">
        <v>179</v>
      </c>
      <c r="F168" s="155" t="s">
        <v>107</v>
      </c>
      <c r="G168" s="155" t="s">
        <v>107</v>
      </c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6"/>
      <c r="V168" s="156"/>
      <c r="W168" s="156"/>
      <c r="X168" s="165"/>
      <c r="Y168" s="157">
        <v>8</v>
      </c>
      <c r="Z168" s="157">
        <v>3.07</v>
      </c>
      <c r="AA168" s="157">
        <v>3.07</v>
      </c>
      <c r="AB168" s="158">
        <f t="shared" si="28"/>
        <v>1</v>
      </c>
      <c r="AC168" s="159">
        <f>AC171</f>
        <v>0</v>
      </c>
      <c r="AD168" s="160"/>
      <c r="AE168" s="161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  <c r="BI168" s="153"/>
      <c r="BJ168" s="153"/>
      <c r="BK168" s="153"/>
      <c r="BL168" s="153"/>
      <c r="BM168" s="153"/>
      <c r="BN168" s="153"/>
      <c r="BO168" s="153"/>
      <c r="BP168" s="153"/>
      <c r="BQ168" s="153"/>
      <c r="BR168" s="153"/>
      <c r="BS168" s="153"/>
      <c r="BT168" s="153"/>
      <c r="BU168" s="153"/>
      <c r="BV168" s="153"/>
      <c r="BW168" s="153"/>
      <c r="BX168" s="153"/>
      <c r="BY168" s="153"/>
      <c r="BZ168" s="153"/>
      <c r="CA168" s="153"/>
      <c r="CB168" s="153"/>
      <c r="CC168" s="153"/>
      <c r="CD168" s="153"/>
      <c r="CE168" s="153"/>
      <c r="CF168" s="153"/>
      <c r="CG168" s="153"/>
      <c r="CH168" s="153"/>
    </row>
    <row r="169" spans="1:86" ht="126">
      <c r="A169" s="186" t="s">
        <v>180</v>
      </c>
      <c r="B169" s="155" t="s">
        <v>120</v>
      </c>
      <c r="C169" s="155" t="s">
        <v>36</v>
      </c>
      <c r="D169" s="155" t="s">
        <v>4</v>
      </c>
      <c r="E169" s="155" t="s">
        <v>181</v>
      </c>
      <c r="F169" s="155" t="s">
        <v>38</v>
      </c>
      <c r="G169" s="155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6"/>
      <c r="V169" s="156"/>
      <c r="W169" s="156"/>
      <c r="X169" s="165"/>
      <c r="Y169" s="157">
        <f aca="true" t="shared" si="32" ref="Y169:AA171">Y170</f>
        <v>52</v>
      </c>
      <c r="Z169" s="157">
        <f t="shared" si="32"/>
        <v>47</v>
      </c>
      <c r="AA169" s="157">
        <f t="shared" si="32"/>
        <v>44</v>
      </c>
      <c r="AB169" s="158">
        <f t="shared" si="28"/>
        <v>0.9361702127659575</v>
      </c>
      <c r="AC169" s="159"/>
      <c r="AD169" s="160"/>
      <c r="AE169" s="161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  <c r="BI169" s="153"/>
      <c r="BJ169" s="153"/>
      <c r="BK169" s="153"/>
      <c r="BL169" s="153"/>
      <c r="BM169" s="153"/>
      <c r="BN169" s="153"/>
      <c r="BO169" s="153"/>
      <c r="BP169" s="153"/>
      <c r="BQ169" s="153"/>
      <c r="BR169" s="153"/>
      <c r="BS169" s="153"/>
      <c r="BT169" s="153"/>
      <c r="BU169" s="153"/>
      <c r="BV169" s="153"/>
      <c r="BW169" s="153"/>
      <c r="BX169" s="153"/>
      <c r="BY169" s="153"/>
      <c r="BZ169" s="153"/>
      <c r="CA169" s="153"/>
      <c r="CB169" s="153"/>
      <c r="CC169" s="153"/>
      <c r="CD169" s="153"/>
      <c r="CE169" s="153"/>
      <c r="CF169" s="153"/>
      <c r="CG169" s="153"/>
      <c r="CH169" s="153"/>
    </row>
    <row r="170" spans="1:86" ht="47.25">
      <c r="A170" s="163" t="s">
        <v>100</v>
      </c>
      <c r="B170" s="155" t="s">
        <v>120</v>
      </c>
      <c r="C170" s="155" t="s">
        <v>36</v>
      </c>
      <c r="D170" s="155" t="s">
        <v>4</v>
      </c>
      <c r="E170" s="155" t="s">
        <v>181</v>
      </c>
      <c r="F170" s="155" t="s">
        <v>101</v>
      </c>
      <c r="G170" s="155" t="s">
        <v>101</v>
      </c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6"/>
      <c r="V170" s="156"/>
      <c r="W170" s="156"/>
      <c r="X170" s="165"/>
      <c r="Y170" s="157">
        <f t="shared" si="32"/>
        <v>52</v>
      </c>
      <c r="Z170" s="157">
        <f t="shared" si="32"/>
        <v>47</v>
      </c>
      <c r="AA170" s="157">
        <f t="shared" si="32"/>
        <v>44</v>
      </c>
      <c r="AB170" s="158">
        <f t="shared" si="28"/>
        <v>0.9361702127659575</v>
      </c>
      <c r="AC170" s="159"/>
      <c r="AD170" s="160"/>
      <c r="AE170" s="161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  <c r="BI170" s="153"/>
      <c r="BJ170" s="153"/>
      <c r="BK170" s="153"/>
      <c r="BL170" s="153"/>
      <c r="BM170" s="153"/>
      <c r="BN170" s="153"/>
      <c r="BO170" s="153"/>
      <c r="BP170" s="153"/>
      <c r="BQ170" s="153"/>
      <c r="BR170" s="153"/>
      <c r="BS170" s="153"/>
      <c r="BT170" s="153"/>
      <c r="BU170" s="153"/>
      <c r="BV170" s="153"/>
      <c r="BW170" s="153"/>
      <c r="BX170" s="153"/>
      <c r="BY170" s="153"/>
      <c r="BZ170" s="153"/>
      <c r="CA170" s="153"/>
      <c r="CB170" s="153"/>
      <c r="CC170" s="153"/>
      <c r="CD170" s="153"/>
      <c r="CE170" s="153"/>
      <c r="CF170" s="153"/>
      <c r="CG170" s="153"/>
      <c r="CH170" s="153"/>
    </row>
    <row r="171" spans="1:86" ht="47.25">
      <c r="A171" s="163" t="s">
        <v>102</v>
      </c>
      <c r="B171" s="155" t="s">
        <v>120</v>
      </c>
      <c r="C171" s="155" t="s">
        <v>36</v>
      </c>
      <c r="D171" s="155" t="s">
        <v>4</v>
      </c>
      <c r="E171" s="155" t="s">
        <v>181</v>
      </c>
      <c r="F171" s="155" t="s">
        <v>103</v>
      </c>
      <c r="G171" s="155" t="s">
        <v>103</v>
      </c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6"/>
      <c r="V171" s="156"/>
      <c r="W171" s="156"/>
      <c r="X171" s="165"/>
      <c r="Y171" s="157">
        <f t="shared" si="32"/>
        <v>52</v>
      </c>
      <c r="Z171" s="157">
        <f t="shared" si="32"/>
        <v>47</v>
      </c>
      <c r="AA171" s="157">
        <f t="shared" si="32"/>
        <v>44</v>
      </c>
      <c r="AB171" s="158">
        <f t="shared" si="28"/>
        <v>0.9361702127659575</v>
      </c>
      <c r="AC171" s="159"/>
      <c r="AD171" s="160"/>
      <c r="AE171" s="161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  <c r="BI171" s="153"/>
      <c r="BJ171" s="153"/>
      <c r="BK171" s="153"/>
      <c r="BL171" s="153"/>
      <c r="BM171" s="153"/>
      <c r="BN171" s="153"/>
      <c r="BO171" s="153"/>
      <c r="BP171" s="153"/>
      <c r="BQ171" s="153"/>
      <c r="BR171" s="153"/>
      <c r="BS171" s="153"/>
      <c r="BT171" s="153"/>
      <c r="BU171" s="153"/>
      <c r="BV171" s="153"/>
      <c r="BW171" s="153"/>
      <c r="BX171" s="153"/>
      <c r="BY171" s="153"/>
      <c r="BZ171" s="153"/>
      <c r="CA171" s="153"/>
      <c r="CB171" s="153"/>
      <c r="CC171" s="153"/>
      <c r="CD171" s="153"/>
      <c r="CE171" s="153"/>
      <c r="CF171" s="153"/>
      <c r="CG171" s="153"/>
      <c r="CH171" s="153"/>
    </row>
    <row r="172" spans="1:86" ht="28.5" customHeight="1">
      <c r="A172" s="163" t="s">
        <v>106</v>
      </c>
      <c r="B172" s="155" t="s">
        <v>120</v>
      </c>
      <c r="C172" s="155" t="s">
        <v>36</v>
      </c>
      <c r="D172" s="155" t="s">
        <v>4</v>
      </c>
      <c r="E172" s="155" t="s">
        <v>181</v>
      </c>
      <c r="F172" s="155" t="s">
        <v>107</v>
      </c>
      <c r="G172" s="155" t="s">
        <v>107</v>
      </c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6"/>
      <c r="V172" s="156"/>
      <c r="W172" s="156"/>
      <c r="X172" s="165"/>
      <c r="Y172" s="157">
        <v>52</v>
      </c>
      <c r="Z172" s="157">
        <v>47</v>
      </c>
      <c r="AA172" s="157">
        <v>44</v>
      </c>
      <c r="AB172" s="158">
        <f t="shared" si="28"/>
        <v>0.9361702127659575</v>
      </c>
      <c r="AC172" s="159"/>
      <c r="AD172" s="167" t="e">
        <f>#REF!+AD176+AD174+#REF!</f>
        <v>#REF!</v>
      </c>
      <c r="AE172" s="161" t="e">
        <f>#REF!/AD172</f>
        <v>#REF!</v>
      </c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  <c r="BI172" s="153"/>
      <c r="BJ172" s="153"/>
      <c r="BK172" s="153"/>
      <c r="BL172" s="153"/>
      <c r="BM172" s="153"/>
      <c r="BN172" s="153"/>
      <c r="BO172" s="153"/>
      <c r="BP172" s="153"/>
      <c r="BQ172" s="153"/>
      <c r="BR172" s="153"/>
      <c r="BS172" s="153"/>
      <c r="BT172" s="153"/>
      <c r="BU172" s="153"/>
      <c r="BV172" s="153"/>
      <c r="BW172" s="153"/>
      <c r="BX172" s="153"/>
      <c r="BY172" s="153"/>
      <c r="BZ172" s="153"/>
      <c r="CA172" s="153"/>
      <c r="CB172" s="153"/>
      <c r="CC172" s="153"/>
      <c r="CD172" s="153"/>
      <c r="CE172" s="153"/>
      <c r="CF172" s="153"/>
      <c r="CG172" s="153"/>
      <c r="CH172" s="153"/>
    </row>
    <row r="173" spans="1:86" ht="15.75">
      <c r="A173" s="145" t="s">
        <v>59</v>
      </c>
      <c r="B173" s="146" t="s">
        <v>120</v>
      </c>
      <c r="C173" s="220" t="s">
        <v>37</v>
      </c>
      <c r="D173" s="220" t="s">
        <v>43</v>
      </c>
      <c r="E173" s="220" t="s">
        <v>40</v>
      </c>
      <c r="F173" s="146" t="s">
        <v>38</v>
      </c>
      <c r="G173" s="174"/>
      <c r="H173" s="174"/>
      <c r="I173" s="174"/>
      <c r="J173" s="174"/>
      <c r="K173" s="174"/>
      <c r="L173" s="174"/>
      <c r="M173" s="147"/>
      <c r="N173" s="147"/>
      <c r="O173" s="147"/>
      <c r="P173" s="174"/>
      <c r="Q173" s="174"/>
      <c r="R173" s="174"/>
      <c r="S173" s="174"/>
      <c r="T173" s="174"/>
      <c r="U173" s="174"/>
      <c r="V173" s="174"/>
      <c r="W173" s="221"/>
      <c r="X173" s="221"/>
      <c r="Y173" s="174">
        <f>Y177</f>
        <v>761.52</v>
      </c>
      <c r="Z173" s="174">
        <f>Z177</f>
        <v>767.36</v>
      </c>
      <c r="AA173" s="174">
        <f>AA177</f>
        <v>767.36</v>
      </c>
      <c r="AB173" s="149">
        <f t="shared" si="28"/>
        <v>1</v>
      </c>
      <c r="AC173" s="159"/>
      <c r="AD173" s="167">
        <v>52</v>
      </c>
      <c r="AE173" s="161" t="e">
        <f>#REF!/AD173</f>
        <v>#REF!</v>
      </c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  <c r="BI173" s="153"/>
      <c r="BJ173" s="153"/>
      <c r="BK173" s="153"/>
      <c r="BL173" s="153"/>
      <c r="BM173" s="153"/>
      <c r="BN173" s="153"/>
      <c r="BO173" s="153"/>
      <c r="BP173" s="153"/>
      <c r="BQ173" s="153"/>
      <c r="BR173" s="153"/>
      <c r="BS173" s="153"/>
      <c r="BT173" s="153"/>
      <c r="BU173" s="153"/>
      <c r="BV173" s="153"/>
      <c r="BW173" s="153"/>
      <c r="BX173" s="153"/>
      <c r="BY173" s="153"/>
      <c r="BZ173" s="153"/>
      <c r="CA173" s="153"/>
      <c r="CB173" s="153"/>
      <c r="CC173" s="153"/>
      <c r="CD173" s="153"/>
      <c r="CE173" s="153"/>
      <c r="CF173" s="153"/>
      <c r="CG173" s="153"/>
      <c r="CH173" s="153"/>
    </row>
    <row r="174" spans="1:86" ht="13.5" customHeight="1">
      <c r="A174" s="213" t="s">
        <v>60</v>
      </c>
      <c r="B174" s="155" t="s">
        <v>120</v>
      </c>
      <c r="C174" s="195" t="s">
        <v>37</v>
      </c>
      <c r="D174" s="195" t="s">
        <v>39</v>
      </c>
      <c r="E174" s="195" t="s">
        <v>40</v>
      </c>
      <c r="F174" s="155" t="s">
        <v>38</v>
      </c>
      <c r="G174" s="156"/>
      <c r="H174" s="156"/>
      <c r="I174" s="156"/>
      <c r="J174" s="156"/>
      <c r="K174" s="156"/>
      <c r="L174" s="156"/>
      <c r="M174" s="157"/>
      <c r="N174" s="157"/>
      <c r="O174" s="157"/>
      <c r="P174" s="156"/>
      <c r="Q174" s="156"/>
      <c r="R174" s="156"/>
      <c r="S174" s="156"/>
      <c r="T174" s="156"/>
      <c r="U174" s="156"/>
      <c r="V174" s="156"/>
      <c r="W174" s="165"/>
      <c r="X174" s="165"/>
      <c r="Y174" s="196">
        <f>Y177</f>
        <v>761.52</v>
      </c>
      <c r="Z174" s="196">
        <f>Z177</f>
        <v>767.36</v>
      </c>
      <c r="AA174" s="196">
        <f>AA177</f>
        <v>767.36</v>
      </c>
      <c r="AB174" s="158">
        <f t="shared" si="28"/>
        <v>1</v>
      </c>
      <c r="AC174" s="175" t="e">
        <f>AC175+#REF!+AC177+#REF!</f>
        <v>#REF!</v>
      </c>
      <c r="AD174" s="160">
        <f>AD175</f>
        <v>177</v>
      </c>
      <c r="AE174" s="161">
        <f>AA461/AD174</f>
        <v>5.337853107344633</v>
      </c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  <c r="BI174" s="153"/>
      <c r="BJ174" s="153"/>
      <c r="BK174" s="153"/>
      <c r="BL174" s="153"/>
      <c r="BM174" s="153"/>
      <c r="BN174" s="153"/>
      <c r="BO174" s="153"/>
      <c r="BP174" s="153"/>
      <c r="BQ174" s="153"/>
      <c r="BR174" s="153"/>
      <c r="BS174" s="153"/>
      <c r="BT174" s="153"/>
      <c r="BU174" s="153"/>
      <c r="BV174" s="153"/>
      <c r="BW174" s="153"/>
      <c r="BX174" s="153"/>
      <c r="BY174" s="153"/>
      <c r="BZ174" s="153"/>
      <c r="CA174" s="153"/>
      <c r="CB174" s="153"/>
      <c r="CC174" s="153"/>
      <c r="CD174" s="153"/>
      <c r="CE174" s="153"/>
      <c r="CF174" s="153"/>
      <c r="CG174" s="153"/>
      <c r="CH174" s="153"/>
    </row>
    <row r="175" spans="1:86" ht="31.5">
      <c r="A175" s="162" t="s">
        <v>143</v>
      </c>
      <c r="B175" s="155" t="s">
        <v>120</v>
      </c>
      <c r="C175" s="195" t="s">
        <v>37</v>
      </c>
      <c r="D175" s="195" t="s">
        <v>39</v>
      </c>
      <c r="E175" s="195" t="s">
        <v>144</v>
      </c>
      <c r="F175" s="155" t="s">
        <v>38</v>
      </c>
      <c r="G175" s="156"/>
      <c r="H175" s="156"/>
      <c r="I175" s="156"/>
      <c r="J175" s="156"/>
      <c r="K175" s="156"/>
      <c r="L175" s="156"/>
      <c r="M175" s="157"/>
      <c r="N175" s="157"/>
      <c r="O175" s="157"/>
      <c r="P175" s="156"/>
      <c r="Q175" s="156"/>
      <c r="R175" s="156"/>
      <c r="S175" s="156"/>
      <c r="T175" s="156"/>
      <c r="U175" s="156"/>
      <c r="V175" s="156"/>
      <c r="W175" s="165"/>
      <c r="X175" s="165"/>
      <c r="Y175" s="196">
        <f>Y177</f>
        <v>761.52</v>
      </c>
      <c r="Z175" s="196">
        <f>Z177</f>
        <v>767.36</v>
      </c>
      <c r="AA175" s="196">
        <f>AA177</f>
        <v>767.36</v>
      </c>
      <c r="AB175" s="158">
        <f t="shared" si="28"/>
        <v>1</v>
      </c>
      <c r="AC175" s="159">
        <f>AC176</f>
        <v>0</v>
      </c>
      <c r="AD175" s="160">
        <v>177</v>
      </c>
      <c r="AE175" s="161" t="e">
        <f>#REF!/AD175</f>
        <v>#REF!</v>
      </c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  <c r="BI175" s="153"/>
      <c r="BJ175" s="153"/>
      <c r="BK175" s="153"/>
      <c r="BL175" s="153"/>
      <c r="BM175" s="153"/>
      <c r="BN175" s="153"/>
      <c r="BO175" s="153"/>
      <c r="BP175" s="153"/>
      <c r="BQ175" s="153"/>
      <c r="BR175" s="153"/>
      <c r="BS175" s="153"/>
      <c r="BT175" s="153"/>
      <c r="BU175" s="153"/>
      <c r="BV175" s="153"/>
      <c r="BW175" s="153"/>
      <c r="BX175" s="153"/>
      <c r="BY175" s="153"/>
      <c r="BZ175" s="153"/>
      <c r="CA175" s="153"/>
      <c r="CB175" s="153"/>
      <c r="CC175" s="153"/>
      <c r="CD175" s="153"/>
      <c r="CE175" s="153"/>
      <c r="CF175" s="153"/>
      <c r="CG175" s="153"/>
      <c r="CH175" s="153"/>
    </row>
    <row r="176" spans="1:86" ht="47.25">
      <c r="A176" s="162" t="s">
        <v>182</v>
      </c>
      <c r="B176" s="155" t="s">
        <v>120</v>
      </c>
      <c r="C176" s="195" t="s">
        <v>37</v>
      </c>
      <c r="D176" s="195" t="s">
        <v>39</v>
      </c>
      <c r="E176" s="195" t="s">
        <v>183</v>
      </c>
      <c r="F176" s="155" t="s">
        <v>38</v>
      </c>
      <c r="G176" s="156"/>
      <c r="H176" s="156"/>
      <c r="I176" s="156"/>
      <c r="J176" s="156"/>
      <c r="K176" s="156"/>
      <c r="L176" s="156"/>
      <c r="M176" s="157"/>
      <c r="N176" s="157"/>
      <c r="O176" s="157"/>
      <c r="P176" s="156"/>
      <c r="Q176" s="156"/>
      <c r="R176" s="156"/>
      <c r="S176" s="156"/>
      <c r="T176" s="156"/>
      <c r="U176" s="156"/>
      <c r="V176" s="156"/>
      <c r="W176" s="165"/>
      <c r="X176" s="165"/>
      <c r="Y176" s="196">
        <f>Y177</f>
        <v>761.52</v>
      </c>
      <c r="Z176" s="196">
        <f>Z177</f>
        <v>767.36</v>
      </c>
      <c r="AA176" s="196">
        <f>AA177</f>
        <v>767.36</v>
      </c>
      <c r="AB176" s="158">
        <f t="shared" si="28"/>
        <v>1</v>
      </c>
      <c r="AC176" s="175"/>
      <c r="AD176" s="167">
        <f>AD177</f>
        <v>427.4</v>
      </c>
      <c r="AE176" s="161">
        <f>AA465/AD176</f>
        <v>0.42115114646700985</v>
      </c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  <c r="BI176" s="153"/>
      <c r="BJ176" s="153"/>
      <c r="BK176" s="153"/>
      <c r="BL176" s="153"/>
      <c r="BM176" s="153"/>
      <c r="BN176" s="153"/>
      <c r="BO176" s="153"/>
      <c r="BP176" s="153"/>
      <c r="BQ176" s="153"/>
      <c r="BR176" s="153"/>
      <c r="BS176" s="153"/>
      <c r="BT176" s="153"/>
      <c r="BU176" s="153"/>
      <c r="BV176" s="153"/>
      <c r="BW176" s="153"/>
      <c r="BX176" s="153"/>
      <c r="BY176" s="153"/>
      <c r="BZ176" s="153"/>
      <c r="CA176" s="153"/>
      <c r="CB176" s="153"/>
      <c r="CC176" s="153"/>
      <c r="CD176" s="153"/>
      <c r="CE176" s="153"/>
      <c r="CF176" s="153"/>
      <c r="CG176" s="153"/>
      <c r="CH176" s="153"/>
    </row>
    <row r="177" spans="1:86" ht="13.5" customHeight="1">
      <c r="A177" s="213" t="s">
        <v>184</v>
      </c>
      <c r="B177" s="155" t="s">
        <v>120</v>
      </c>
      <c r="C177" s="195" t="s">
        <v>37</v>
      </c>
      <c r="D177" s="195" t="s">
        <v>39</v>
      </c>
      <c r="E177" s="195" t="s">
        <v>183</v>
      </c>
      <c r="F177" s="155" t="s">
        <v>185</v>
      </c>
      <c r="G177" s="156"/>
      <c r="H177" s="156"/>
      <c r="I177" s="156"/>
      <c r="J177" s="156"/>
      <c r="K177" s="156"/>
      <c r="L177" s="156"/>
      <c r="M177" s="157"/>
      <c r="N177" s="157"/>
      <c r="O177" s="157"/>
      <c r="P177" s="156"/>
      <c r="Q177" s="156"/>
      <c r="R177" s="156"/>
      <c r="S177" s="156"/>
      <c r="T177" s="156"/>
      <c r="U177" s="156"/>
      <c r="V177" s="156"/>
      <c r="W177" s="165"/>
      <c r="X177" s="165"/>
      <c r="Y177" s="196">
        <v>761.52</v>
      </c>
      <c r="Z177" s="196">
        <v>767.36</v>
      </c>
      <c r="AA177" s="196">
        <v>767.36</v>
      </c>
      <c r="AB177" s="158">
        <f t="shared" si="28"/>
        <v>1</v>
      </c>
      <c r="AC177" s="159" t="e">
        <f>#REF!</f>
        <v>#REF!</v>
      </c>
      <c r="AD177" s="167">
        <v>427.4</v>
      </c>
      <c r="AE177" s="161" t="e">
        <f>#REF!/AD177</f>
        <v>#REF!</v>
      </c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  <c r="BI177" s="153"/>
      <c r="BJ177" s="153"/>
      <c r="BK177" s="153"/>
      <c r="BL177" s="153"/>
      <c r="BM177" s="153"/>
      <c r="BN177" s="153"/>
      <c r="BO177" s="153"/>
      <c r="BP177" s="153"/>
      <c r="BQ177" s="153"/>
      <c r="BR177" s="153"/>
      <c r="BS177" s="153"/>
      <c r="BT177" s="153"/>
      <c r="BU177" s="153"/>
      <c r="BV177" s="153"/>
      <c r="BW177" s="153"/>
      <c r="BX177" s="153"/>
      <c r="BY177" s="153"/>
      <c r="BZ177" s="153"/>
      <c r="CA177" s="153"/>
      <c r="CB177" s="153"/>
      <c r="CC177" s="153"/>
      <c r="CD177" s="153"/>
      <c r="CE177" s="153"/>
      <c r="CF177" s="153"/>
      <c r="CG177" s="153"/>
      <c r="CH177" s="153"/>
    </row>
    <row r="178" spans="1:86" ht="26.25" customHeight="1">
      <c r="A178" s="145" t="s">
        <v>67</v>
      </c>
      <c r="B178" s="222" t="s">
        <v>120</v>
      </c>
      <c r="C178" s="222" t="s">
        <v>39</v>
      </c>
      <c r="D178" s="222" t="s">
        <v>43</v>
      </c>
      <c r="E178" s="146" t="s">
        <v>40</v>
      </c>
      <c r="F178" s="146" t="s">
        <v>38</v>
      </c>
      <c r="G178" s="174"/>
      <c r="H178" s="174"/>
      <c r="I178" s="174"/>
      <c r="J178" s="174"/>
      <c r="K178" s="174"/>
      <c r="L178" s="174"/>
      <c r="M178" s="147"/>
      <c r="N178" s="147"/>
      <c r="O178" s="147"/>
      <c r="P178" s="174"/>
      <c r="Q178" s="174"/>
      <c r="R178" s="174"/>
      <c r="S178" s="174"/>
      <c r="T178" s="174"/>
      <c r="U178" s="174"/>
      <c r="V178" s="174"/>
      <c r="W178" s="221"/>
      <c r="X178" s="221"/>
      <c r="Y178" s="174">
        <f>Y179</f>
        <v>0</v>
      </c>
      <c r="Z178" s="174">
        <f>Z179</f>
        <v>2832.06</v>
      </c>
      <c r="AA178" s="174">
        <f>AA179</f>
        <v>2832.06</v>
      </c>
      <c r="AB178" s="149">
        <f t="shared" si="28"/>
        <v>1</v>
      </c>
      <c r="AC178" s="159"/>
      <c r="AD178" s="167"/>
      <c r="AE178" s="161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  <c r="BI178" s="153"/>
      <c r="BJ178" s="153"/>
      <c r="BK178" s="153"/>
      <c r="BL178" s="153"/>
      <c r="BM178" s="153"/>
      <c r="BN178" s="153"/>
      <c r="BO178" s="153"/>
      <c r="BP178" s="153"/>
      <c r="BQ178" s="153"/>
      <c r="BR178" s="153"/>
      <c r="BS178" s="153"/>
      <c r="BT178" s="153"/>
      <c r="BU178" s="153"/>
      <c r="BV178" s="153"/>
      <c r="BW178" s="153"/>
      <c r="BX178" s="153"/>
      <c r="BY178" s="153"/>
      <c r="BZ178" s="153"/>
      <c r="CA178" s="153"/>
      <c r="CB178" s="153"/>
      <c r="CC178" s="153"/>
      <c r="CD178" s="153"/>
      <c r="CE178" s="153"/>
      <c r="CF178" s="153"/>
      <c r="CG178" s="153"/>
      <c r="CH178" s="153"/>
    </row>
    <row r="179" spans="1:86" ht="42.75" customHeight="1">
      <c r="A179" s="162" t="s">
        <v>68</v>
      </c>
      <c r="B179" s="195" t="s">
        <v>120</v>
      </c>
      <c r="C179" s="195" t="s">
        <v>39</v>
      </c>
      <c r="D179" s="195" t="s">
        <v>46</v>
      </c>
      <c r="E179" s="155" t="s">
        <v>40</v>
      </c>
      <c r="F179" s="155" t="s">
        <v>38</v>
      </c>
      <c r="G179" s="156"/>
      <c r="H179" s="156"/>
      <c r="I179" s="156"/>
      <c r="J179" s="156"/>
      <c r="K179" s="156"/>
      <c r="L179" s="156"/>
      <c r="M179" s="157"/>
      <c r="N179" s="157"/>
      <c r="O179" s="157"/>
      <c r="P179" s="156"/>
      <c r="Q179" s="156"/>
      <c r="R179" s="156"/>
      <c r="S179" s="156"/>
      <c r="T179" s="156"/>
      <c r="U179" s="156"/>
      <c r="V179" s="156"/>
      <c r="W179" s="165"/>
      <c r="X179" s="165"/>
      <c r="Y179" s="196">
        <f>Y180+Y184</f>
        <v>0</v>
      </c>
      <c r="Z179" s="196">
        <f>Z180+Z184</f>
        <v>2832.06</v>
      </c>
      <c r="AA179" s="196">
        <f>AA180+AA184</f>
        <v>2832.06</v>
      </c>
      <c r="AB179" s="158">
        <f t="shared" si="28"/>
        <v>1</v>
      </c>
      <c r="AC179" s="159"/>
      <c r="AD179" s="167"/>
      <c r="AE179" s="161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  <c r="BI179" s="153"/>
      <c r="BJ179" s="153"/>
      <c r="BK179" s="153"/>
      <c r="BL179" s="153"/>
      <c r="BM179" s="153"/>
      <c r="BN179" s="153"/>
      <c r="BO179" s="153"/>
      <c r="BP179" s="153"/>
      <c r="BQ179" s="153"/>
      <c r="BR179" s="153"/>
      <c r="BS179" s="153"/>
      <c r="BT179" s="153"/>
      <c r="BU179" s="153"/>
      <c r="BV179" s="153"/>
      <c r="BW179" s="153"/>
      <c r="BX179" s="153"/>
      <c r="BY179" s="153"/>
      <c r="BZ179" s="153"/>
      <c r="CA179" s="153"/>
      <c r="CB179" s="153"/>
      <c r="CC179" s="153"/>
      <c r="CD179" s="153"/>
      <c r="CE179" s="153"/>
      <c r="CF179" s="153"/>
      <c r="CG179" s="153"/>
      <c r="CH179" s="153"/>
    </row>
    <row r="180" spans="1:86" ht="54" customHeight="1">
      <c r="A180" s="162" t="s">
        <v>186</v>
      </c>
      <c r="B180" s="195" t="s">
        <v>120</v>
      </c>
      <c r="C180" s="195" t="s">
        <v>39</v>
      </c>
      <c r="D180" s="195" t="s">
        <v>46</v>
      </c>
      <c r="E180" s="155" t="s">
        <v>187</v>
      </c>
      <c r="F180" s="155" t="s">
        <v>38</v>
      </c>
      <c r="G180" s="156"/>
      <c r="H180" s="156"/>
      <c r="I180" s="156"/>
      <c r="J180" s="156"/>
      <c r="K180" s="156"/>
      <c r="L180" s="156"/>
      <c r="M180" s="157"/>
      <c r="N180" s="157"/>
      <c r="O180" s="157"/>
      <c r="P180" s="156"/>
      <c r="Q180" s="156"/>
      <c r="R180" s="156"/>
      <c r="S180" s="156"/>
      <c r="T180" s="156"/>
      <c r="U180" s="156"/>
      <c r="V180" s="156"/>
      <c r="W180" s="165"/>
      <c r="X180" s="165"/>
      <c r="Y180" s="196">
        <f aca="true" t="shared" si="33" ref="Y180:AA182">Y181</f>
        <v>0</v>
      </c>
      <c r="Z180" s="196">
        <f t="shared" si="33"/>
        <v>2587.4</v>
      </c>
      <c r="AA180" s="196">
        <f t="shared" si="33"/>
        <v>2587.4</v>
      </c>
      <c r="AB180" s="158">
        <f t="shared" si="28"/>
        <v>1</v>
      </c>
      <c r="AC180" s="159"/>
      <c r="AD180" s="167"/>
      <c r="AE180" s="161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  <c r="BI180" s="153"/>
      <c r="BJ180" s="153"/>
      <c r="BK180" s="153"/>
      <c r="BL180" s="153"/>
      <c r="BM180" s="153"/>
      <c r="BN180" s="153"/>
      <c r="BO180" s="153"/>
      <c r="BP180" s="153"/>
      <c r="BQ180" s="153"/>
      <c r="BR180" s="153"/>
      <c r="BS180" s="153"/>
      <c r="BT180" s="153"/>
      <c r="BU180" s="153"/>
      <c r="BV180" s="153"/>
      <c r="BW180" s="153"/>
      <c r="BX180" s="153"/>
      <c r="BY180" s="153"/>
      <c r="BZ180" s="153"/>
      <c r="CA180" s="153"/>
      <c r="CB180" s="153"/>
      <c r="CC180" s="153"/>
      <c r="CD180" s="153"/>
      <c r="CE180" s="153"/>
      <c r="CF180" s="153"/>
      <c r="CG180" s="153"/>
      <c r="CH180" s="153"/>
    </row>
    <row r="181" spans="1:86" ht="23.25" customHeight="1">
      <c r="A181" s="163" t="s">
        <v>100</v>
      </c>
      <c r="B181" s="195" t="s">
        <v>120</v>
      </c>
      <c r="C181" s="195" t="s">
        <v>39</v>
      </c>
      <c r="D181" s="195" t="s">
        <v>46</v>
      </c>
      <c r="E181" s="155" t="s">
        <v>187</v>
      </c>
      <c r="F181" s="155" t="s">
        <v>101</v>
      </c>
      <c r="G181" s="156"/>
      <c r="H181" s="156"/>
      <c r="I181" s="156"/>
      <c r="J181" s="156"/>
      <c r="K181" s="156"/>
      <c r="L181" s="156"/>
      <c r="M181" s="157"/>
      <c r="N181" s="157"/>
      <c r="O181" s="157"/>
      <c r="P181" s="156"/>
      <c r="Q181" s="156"/>
      <c r="R181" s="156"/>
      <c r="S181" s="156"/>
      <c r="T181" s="156"/>
      <c r="U181" s="156"/>
      <c r="V181" s="156"/>
      <c r="W181" s="165"/>
      <c r="X181" s="165"/>
      <c r="Y181" s="196">
        <f t="shared" si="33"/>
        <v>0</v>
      </c>
      <c r="Z181" s="196">
        <f t="shared" si="33"/>
        <v>2587.4</v>
      </c>
      <c r="AA181" s="196">
        <f t="shared" si="33"/>
        <v>2587.4</v>
      </c>
      <c r="AB181" s="158">
        <f t="shared" si="28"/>
        <v>1</v>
      </c>
      <c r="AC181" s="159"/>
      <c r="AD181" s="167"/>
      <c r="AE181" s="161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  <c r="BN181" s="153"/>
      <c r="BO181" s="153"/>
      <c r="BP181" s="153"/>
      <c r="BQ181" s="153"/>
      <c r="BR181" s="153"/>
      <c r="BS181" s="153"/>
      <c r="BT181" s="153"/>
      <c r="BU181" s="153"/>
      <c r="BV181" s="153"/>
      <c r="BW181" s="153"/>
      <c r="BX181" s="153"/>
      <c r="BY181" s="153"/>
      <c r="BZ181" s="153"/>
      <c r="CA181" s="153"/>
      <c r="CB181" s="153"/>
      <c r="CC181" s="153"/>
      <c r="CD181" s="153"/>
      <c r="CE181" s="153"/>
      <c r="CF181" s="153"/>
      <c r="CG181" s="153"/>
      <c r="CH181" s="153"/>
    </row>
    <row r="182" spans="1:86" ht="28.5" customHeight="1">
      <c r="A182" s="163" t="s">
        <v>102</v>
      </c>
      <c r="B182" s="195" t="s">
        <v>120</v>
      </c>
      <c r="C182" s="195" t="s">
        <v>39</v>
      </c>
      <c r="D182" s="195" t="s">
        <v>46</v>
      </c>
      <c r="E182" s="155" t="s">
        <v>187</v>
      </c>
      <c r="F182" s="155" t="s">
        <v>103</v>
      </c>
      <c r="G182" s="156"/>
      <c r="H182" s="156"/>
      <c r="I182" s="156"/>
      <c r="J182" s="156"/>
      <c r="K182" s="156"/>
      <c r="L182" s="156"/>
      <c r="M182" s="157"/>
      <c r="N182" s="157"/>
      <c r="O182" s="157"/>
      <c r="P182" s="156"/>
      <c r="Q182" s="156"/>
      <c r="R182" s="156"/>
      <c r="S182" s="156"/>
      <c r="T182" s="156"/>
      <c r="U182" s="156"/>
      <c r="V182" s="156"/>
      <c r="W182" s="165"/>
      <c r="X182" s="165"/>
      <c r="Y182" s="196">
        <f t="shared" si="33"/>
        <v>0</v>
      </c>
      <c r="Z182" s="196">
        <f t="shared" si="33"/>
        <v>2587.4</v>
      </c>
      <c r="AA182" s="196">
        <f t="shared" si="33"/>
        <v>2587.4</v>
      </c>
      <c r="AB182" s="158">
        <f t="shared" si="28"/>
        <v>1</v>
      </c>
      <c r="AC182" s="159"/>
      <c r="AD182" s="167"/>
      <c r="AE182" s="161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  <c r="BI182" s="153"/>
      <c r="BJ182" s="153"/>
      <c r="BK182" s="153"/>
      <c r="BL182" s="153"/>
      <c r="BM182" s="153"/>
      <c r="BN182" s="153"/>
      <c r="BO182" s="153"/>
      <c r="BP182" s="153"/>
      <c r="BQ182" s="153"/>
      <c r="BR182" s="153"/>
      <c r="BS182" s="153"/>
      <c r="BT182" s="153"/>
      <c r="BU182" s="153"/>
      <c r="BV182" s="153"/>
      <c r="BW182" s="153"/>
      <c r="BX182" s="153"/>
      <c r="BY182" s="153"/>
      <c r="BZ182" s="153"/>
      <c r="CA182" s="153"/>
      <c r="CB182" s="153"/>
      <c r="CC182" s="153"/>
      <c r="CD182" s="153"/>
      <c r="CE182" s="153"/>
      <c r="CF182" s="153"/>
      <c r="CG182" s="153"/>
      <c r="CH182" s="153"/>
    </row>
    <row r="183" spans="1:86" ht="25.5" customHeight="1">
      <c r="A183" s="162" t="s">
        <v>106</v>
      </c>
      <c r="B183" s="195" t="s">
        <v>120</v>
      </c>
      <c r="C183" s="195" t="s">
        <v>39</v>
      </c>
      <c r="D183" s="195" t="s">
        <v>46</v>
      </c>
      <c r="E183" s="155" t="s">
        <v>187</v>
      </c>
      <c r="F183" s="155" t="s">
        <v>107</v>
      </c>
      <c r="G183" s="156"/>
      <c r="H183" s="156"/>
      <c r="I183" s="156"/>
      <c r="J183" s="156"/>
      <c r="K183" s="156"/>
      <c r="L183" s="156"/>
      <c r="M183" s="157"/>
      <c r="N183" s="157"/>
      <c r="O183" s="157"/>
      <c r="P183" s="156"/>
      <c r="Q183" s="156"/>
      <c r="R183" s="156"/>
      <c r="S183" s="156"/>
      <c r="T183" s="156"/>
      <c r="U183" s="156"/>
      <c r="V183" s="156"/>
      <c r="W183" s="165"/>
      <c r="X183" s="165"/>
      <c r="Y183" s="196">
        <v>0</v>
      </c>
      <c r="Z183" s="196">
        <v>2587.4</v>
      </c>
      <c r="AA183" s="196">
        <v>2587.4</v>
      </c>
      <c r="AB183" s="158">
        <f t="shared" si="28"/>
        <v>1</v>
      </c>
      <c r="AC183" s="159"/>
      <c r="AD183" s="167"/>
      <c r="AE183" s="161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  <c r="BI183" s="153"/>
      <c r="BJ183" s="153"/>
      <c r="BK183" s="153"/>
      <c r="BL183" s="153"/>
      <c r="BM183" s="153"/>
      <c r="BN183" s="153"/>
      <c r="BO183" s="153"/>
      <c r="BP183" s="153"/>
      <c r="BQ183" s="153"/>
      <c r="BR183" s="153"/>
      <c r="BS183" s="153"/>
      <c r="BT183" s="153"/>
      <c r="BU183" s="153"/>
      <c r="BV183" s="153"/>
      <c r="BW183" s="153"/>
      <c r="BX183" s="153"/>
      <c r="BY183" s="153"/>
      <c r="BZ183" s="153"/>
      <c r="CA183" s="153"/>
      <c r="CB183" s="153"/>
      <c r="CC183" s="153"/>
      <c r="CD183" s="153"/>
      <c r="CE183" s="153"/>
      <c r="CF183" s="153"/>
      <c r="CG183" s="153"/>
      <c r="CH183" s="153"/>
    </row>
    <row r="184" spans="1:86" ht="42" customHeight="1">
      <c r="A184" s="162" t="s">
        <v>188</v>
      </c>
      <c r="B184" s="195" t="s">
        <v>120</v>
      </c>
      <c r="C184" s="195" t="s">
        <v>39</v>
      </c>
      <c r="D184" s="195" t="s">
        <v>46</v>
      </c>
      <c r="E184" s="155" t="s">
        <v>189</v>
      </c>
      <c r="F184" s="155" t="s">
        <v>38</v>
      </c>
      <c r="G184" s="156"/>
      <c r="H184" s="156"/>
      <c r="I184" s="156"/>
      <c r="J184" s="156"/>
      <c r="K184" s="156"/>
      <c r="L184" s="156"/>
      <c r="M184" s="157"/>
      <c r="N184" s="157"/>
      <c r="O184" s="157"/>
      <c r="P184" s="156"/>
      <c r="Q184" s="156"/>
      <c r="R184" s="156"/>
      <c r="S184" s="156"/>
      <c r="T184" s="156"/>
      <c r="U184" s="156"/>
      <c r="V184" s="156"/>
      <c r="W184" s="165"/>
      <c r="X184" s="165"/>
      <c r="Y184" s="196">
        <f aca="true" t="shared" si="34" ref="Y184:AA186">Y185</f>
        <v>0</v>
      </c>
      <c r="Z184" s="196">
        <f t="shared" si="34"/>
        <v>244.66</v>
      </c>
      <c r="AA184" s="196">
        <f t="shared" si="34"/>
        <v>244.66</v>
      </c>
      <c r="AB184" s="158">
        <f aca="true" t="shared" si="35" ref="AB184:AB215">AA184/Z184</f>
        <v>1</v>
      </c>
      <c r="AC184" s="159"/>
      <c r="AD184" s="167"/>
      <c r="AE184" s="161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  <c r="BI184" s="153"/>
      <c r="BJ184" s="153"/>
      <c r="BK184" s="153"/>
      <c r="BL184" s="153"/>
      <c r="BM184" s="153"/>
      <c r="BN184" s="153"/>
      <c r="BO184" s="153"/>
      <c r="BP184" s="153"/>
      <c r="BQ184" s="153"/>
      <c r="BR184" s="153"/>
      <c r="BS184" s="153"/>
      <c r="BT184" s="153"/>
      <c r="BU184" s="153"/>
      <c r="BV184" s="153"/>
      <c r="BW184" s="153"/>
      <c r="BX184" s="153"/>
      <c r="BY184" s="153"/>
      <c r="BZ184" s="153"/>
      <c r="CA184" s="153"/>
      <c r="CB184" s="153"/>
      <c r="CC184" s="153"/>
      <c r="CD184" s="153"/>
      <c r="CE184" s="153"/>
      <c r="CF184" s="153"/>
      <c r="CG184" s="153"/>
      <c r="CH184" s="153"/>
    </row>
    <row r="185" spans="1:86" ht="24.75" customHeight="1">
      <c r="A185" s="163" t="s">
        <v>100</v>
      </c>
      <c r="B185" s="195" t="s">
        <v>120</v>
      </c>
      <c r="C185" s="195" t="s">
        <v>39</v>
      </c>
      <c r="D185" s="195" t="s">
        <v>46</v>
      </c>
      <c r="E185" s="155" t="s">
        <v>189</v>
      </c>
      <c r="F185" s="155" t="s">
        <v>101</v>
      </c>
      <c r="G185" s="156"/>
      <c r="H185" s="156"/>
      <c r="I185" s="156"/>
      <c r="J185" s="156"/>
      <c r="K185" s="156"/>
      <c r="L185" s="156"/>
      <c r="M185" s="157"/>
      <c r="N185" s="157"/>
      <c r="O185" s="157"/>
      <c r="P185" s="156"/>
      <c r="Q185" s="156"/>
      <c r="R185" s="156"/>
      <c r="S185" s="156"/>
      <c r="T185" s="156"/>
      <c r="U185" s="156"/>
      <c r="V185" s="156"/>
      <c r="W185" s="165"/>
      <c r="X185" s="165"/>
      <c r="Y185" s="196">
        <f t="shared" si="34"/>
        <v>0</v>
      </c>
      <c r="Z185" s="196">
        <f t="shared" si="34"/>
        <v>244.66</v>
      </c>
      <c r="AA185" s="196">
        <f t="shared" si="34"/>
        <v>244.66</v>
      </c>
      <c r="AB185" s="158">
        <f t="shared" si="35"/>
        <v>1</v>
      </c>
      <c r="AC185" s="159"/>
      <c r="AD185" s="167"/>
      <c r="AE185" s="161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  <c r="BI185" s="153"/>
      <c r="BJ185" s="153"/>
      <c r="BK185" s="153"/>
      <c r="BL185" s="153"/>
      <c r="BM185" s="153"/>
      <c r="BN185" s="153"/>
      <c r="BO185" s="153"/>
      <c r="BP185" s="153"/>
      <c r="BQ185" s="153"/>
      <c r="BR185" s="153"/>
      <c r="BS185" s="153"/>
      <c r="BT185" s="153"/>
      <c r="BU185" s="153"/>
      <c r="BV185" s="153"/>
      <c r="BW185" s="153"/>
      <c r="BX185" s="153"/>
      <c r="BY185" s="153"/>
      <c r="BZ185" s="153"/>
      <c r="CA185" s="153"/>
      <c r="CB185" s="153"/>
      <c r="CC185" s="153"/>
      <c r="CD185" s="153"/>
      <c r="CE185" s="153"/>
      <c r="CF185" s="153"/>
      <c r="CG185" s="153"/>
      <c r="CH185" s="153"/>
    </row>
    <row r="186" spans="1:86" ht="24" customHeight="1">
      <c r="A186" s="163" t="s">
        <v>102</v>
      </c>
      <c r="B186" s="195" t="s">
        <v>120</v>
      </c>
      <c r="C186" s="195" t="s">
        <v>39</v>
      </c>
      <c r="D186" s="195" t="s">
        <v>46</v>
      </c>
      <c r="E186" s="155" t="s">
        <v>189</v>
      </c>
      <c r="F186" s="155" t="s">
        <v>103</v>
      </c>
      <c r="G186" s="156"/>
      <c r="H186" s="156"/>
      <c r="I186" s="156"/>
      <c r="J186" s="156"/>
      <c r="K186" s="156"/>
      <c r="L186" s="156"/>
      <c r="M186" s="157"/>
      <c r="N186" s="157"/>
      <c r="O186" s="157"/>
      <c r="P186" s="156"/>
      <c r="Q186" s="156"/>
      <c r="R186" s="156"/>
      <c r="S186" s="156"/>
      <c r="T186" s="156"/>
      <c r="U186" s="156"/>
      <c r="V186" s="156"/>
      <c r="W186" s="165"/>
      <c r="X186" s="165"/>
      <c r="Y186" s="196">
        <f t="shared" si="34"/>
        <v>0</v>
      </c>
      <c r="Z186" s="196">
        <f t="shared" si="34"/>
        <v>244.66</v>
      </c>
      <c r="AA186" s="196">
        <f t="shared" si="34"/>
        <v>244.66</v>
      </c>
      <c r="AB186" s="158">
        <f t="shared" si="35"/>
        <v>1</v>
      </c>
      <c r="AC186" s="159"/>
      <c r="AD186" s="167"/>
      <c r="AE186" s="161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  <c r="BI186" s="153"/>
      <c r="BJ186" s="153"/>
      <c r="BK186" s="153"/>
      <c r="BL186" s="153"/>
      <c r="BM186" s="153"/>
      <c r="BN186" s="153"/>
      <c r="BO186" s="153"/>
      <c r="BP186" s="153"/>
      <c r="BQ186" s="153"/>
      <c r="BR186" s="153"/>
      <c r="BS186" s="153"/>
      <c r="BT186" s="153"/>
      <c r="BU186" s="153"/>
      <c r="BV186" s="153"/>
      <c r="BW186" s="153"/>
      <c r="BX186" s="153"/>
      <c r="BY186" s="153"/>
      <c r="BZ186" s="153"/>
      <c r="CA186" s="153"/>
      <c r="CB186" s="153"/>
      <c r="CC186" s="153"/>
      <c r="CD186" s="153"/>
      <c r="CE186" s="153"/>
      <c r="CF186" s="153"/>
      <c r="CG186" s="153"/>
      <c r="CH186" s="153"/>
    </row>
    <row r="187" spans="1:86" ht="27" customHeight="1">
      <c r="A187" s="163" t="s">
        <v>106</v>
      </c>
      <c r="B187" s="195" t="s">
        <v>120</v>
      </c>
      <c r="C187" s="195" t="s">
        <v>39</v>
      </c>
      <c r="D187" s="195" t="s">
        <v>46</v>
      </c>
      <c r="E187" s="155" t="s">
        <v>189</v>
      </c>
      <c r="F187" s="155" t="s">
        <v>107</v>
      </c>
      <c r="G187" s="156"/>
      <c r="H187" s="156"/>
      <c r="I187" s="156"/>
      <c r="J187" s="156"/>
      <c r="K187" s="156"/>
      <c r="L187" s="156"/>
      <c r="M187" s="157"/>
      <c r="N187" s="157"/>
      <c r="O187" s="157"/>
      <c r="P187" s="156"/>
      <c r="Q187" s="156"/>
      <c r="R187" s="156"/>
      <c r="S187" s="156"/>
      <c r="T187" s="156"/>
      <c r="U187" s="156"/>
      <c r="V187" s="156"/>
      <c r="W187" s="165"/>
      <c r="X187" s="165"/>
      <c r="Y187" s="196">
        <v>0</v>
      </c>
      <c r="Z187" s="196">
        <v>244.66</v>
      </c>
      <c r="AA187" s="196">
        <v>244.66</v>
      </c>
      <c r="AB187" s="158">
        <f t="shared" si="35"/>
        <v>1</v>
      </c>
      <c r="AC187" s="159"/>
      <c r="AD187" s="167"/>
      <c r="AE187" s="161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  <c r="BI187" s="153"/>
      <c r="BJ187" s="153"/>
      <c r="BK187" s="153"/>
      <c r="BL187" s="153"/>
      <c r="BM187" s="153"/>
      <c r="BN187" s="153"/>
      <c r="BO187" s="153"/>
      <c r="BP187" s="153"/>
      <c r="BQ187" s="153"/>
      <c r="BR187" s="153"/>
      <c r="BS187" s="153"/>
      <c r="BT187" s="153"/>
      <c r="BU187" s="153"/>
      <c r="BV187" s="153"/>
      <c r="BW187" s="153"/>
      <c r="BX187" s="153"/>
      <c r="BY187" s="153"/>
      <c r="BZ187" s="153"/>
      <c r="CA187" s="153"/>
      <c r="CB187" s="153"/>
      <c r="CC187" s="153"/>
      <c r="CD187" s="153"/>
      <c r="CE187" s="153"/>
      <c r="CF187" s="153"/>
      <c r="CG187" s="153"/>
      <c r="CH187" s="153"/>
    </row>
    <row r="188" spans="1:86" ht="15.75">
      <c r="A188" s="145" t="s">
        <v>22</v>
      </c>
      <c r="B188" s="146" t="s">
        <v>120</v>
      </c>
      <c r="C188" s="146" t="s">
        <v>41</v>
      </c>
      <c r="D188" s="146" t="s">
        <v>43</v>
      </c>
      <c r="E188" s="146" t="s">
        <v>40</v>
      </c>
      <c r="F188" s="146" t="s">
        <v>38</v>
      </c>
      <c r="G188" s="147" t="e">
        <f>#REF!</f>
        <v>#REF!</v>
      </c>
      <c r="H188" s="147" t="e">
        <f>#REF!</f>
        <v>#REF!</v>
      </c>
      <c r="I188" s="147" t="e">
        <f>#REF!</f>
        <v>#REF!</v>
      </c>
      <c r="J188" s="147" t="e">
        <f>#REF!</f>
        <v>#REF!</v>
      </c>
      <c r="K188" s="147" t="e">
        <f>#REF!</f>
        <v>#REF!</v>
      </c>
      <c r="L188" s="147" t="e">
        <f>#REF!</f>
        <v>#REF!</v>
      </c>
      <c r="M188" s="147">
        <v>486</v>
      </c>
      <c r="N188" s="147">
        <v>400</v>
      </c>
      <c r="O188" s="147">
        <v>86</v>
      </c>
      <c r="P188" s="147" t="e">
        <f>#REF!</f>
        <v>#REF!</v>
      </c>
      <c r="Q188" s="147" t="e">
        <f>#REF!</f>
        <v>#REF!</v>
      </c>
      <c r="R188" s="147" t="e">
        <f>#REF!</f>
        <v>#REF!</v>
      </c>
      <c r="S188" s="147" t="e">
        <f>#REF!</f>
        <v>#REF!</v>
      </c>
      <c r="T188" s="147" t="e">
        <f>#REF!</f>
        <v>#REF!</v>
      </c>
      <c r="U188" s="147" t="e">
        <f>#REF!</f>
        <v>#REF!</v>
      </c>
      <c r="V188" s="147" t="e">
        <f>#REF!</f>
        <v>#REF!</v>
      </c>
      <c r="W188" s="147" t="e">
        <f>#REF!</f>
        <v>#REF!</v>
      </c>
      <c r="X188" s="147" t="e">
        <f>#REF!</f>
        <v>#REF!</v>
      </c>
      <c r="Y188" s="147">
        <f>Y189+Y193</f>
        <v>1371</v>
      </c>
      <c r="Z188" s="147">
        <f>Z189+Z193</f>
        <v>40288.22</v>
      </c>
      <c r="AA188" s="147">
        <f>AA189+AA193</f>
        <v>40288.22</v>
      </c>
      <c r="AB188" s="149">
        <f t="shared" si="35"/>
        <v>1</v>
      </c>
      <c r="AC188" s="159" t="e">
        <f>#REF!+#REF!+#REF!+#REF!</f>
        <v>#REF!</v>
      </c>
      <c r="AD188" s="167">
        <v>1146.5</v>
      </c>
      <c r="AE188" s="161" t="e">
        <f>#REF!/AD188</f>
        <v>#REF!</v>
      </c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  <c r="BI188" s="153"/>
      <c r="BJ188" s="153"/>
      <c r="BK188" s="153"/>
      <c r="BL188" s="153"/>
      <c r="BM188" s="153"/>
      <c r="BN188" s="153"/>
      <c r="BO188" s="153"/>
      <c r="BP188" s="153"/>
      <c r="BQ188" s="153"/>
      <c r="BR188" s="153"/>
      <c r="BS188" s="153"/>
      <c r="BT188" s="153"/>
      <c r="BU188" s="153"/>
      <c r="BV188" s="153"/>
      <c r="BW188" s="153"/>
      <c r="BX188" s="153"/>
      <c r="BY188" s="153"/>
      <c r="BZ188" s="153"/>
      <c r="CA188" s="153"/>
      <c r="CB188" s="153"/>
      <c r="CC188" s="153"/>
      <c r="CD188" s="153"/>
      <c r="CE188" s="153"/>
      <c r="CF188" s="153"/>
      <c r="CG188" s="153"/>
      <c r="CH188" s="153"/>
    </row>
    <row r="189" spans="1:86" ht="15.75">
      <c r="A189" s="184" t="s">
        <v>64</v>
      </c>
      <c r="B189" s="155" t="s">
        <v>120</v>
      </c>
      <c r="C189" s="155" t="s">
        <v>41</v>
      </c>
      <c r="D189" s="155" t="s">
        <v>47</v>
      </c>
      <c r="E189" s="155" t="s">
        <v>40</v>
      </c>
      <c r="F189" s="223" t="s">
        <v>38</v>
      </c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>
        <f aca="true" t="shared" si="36" ref="Y189:AA191">Y190</f>
        <v>0</v>
      </c>
      <c r="Z189" s="224">
        <f t="shared" si="36"/>
        <v>500</v>
      </c>
      <c r="AA189" s="224">
        <f t="shared" si="36"/>
        <v>500</v>
      </c>
      <c r="AB189" s="158">
        <f t="shared" si="35"/>
        <v>1</v>
      </c>
      <c r="AC189" s="159"/>
      <c r="AD189" s="167"/>
      <c r="AE189" s="161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  <c r="BI189" s="153"/>
      <c r="BJ189" s="153"/>
      <c r="BK189" s="153"/>
      <c r="BL189" s="153"/>
      <c r="BM189" s="153"/>
      <c r="BN189" s="153"/>
      <c r="BO189" s="153"/>
      <c r="BP189" s="153"/>
      <c r="BQ189" s="153"/>
      <c r="BR189" s="153"/>
      <c r="BS189" s="153"/>
      <c r="BT189" s="153"/>
      <c r="BU189" s="153"/>
      <c r="BV189" s="153"/>
      <c r="BW189" s="153"/>
      <c r="BX189" s="153"/>
      <c r="BY189" s="153"/>
      <c r="BZ189" s="153"/>
      <c r="CA189" s="153"/>
      <c r="CB189" s="153"/>
      <c r="CC189" s="153"/>
      <c r="CD189" s="153"/>
      <c r="CE189" s="153"/>
      <c r="CF189" s="153"/>
      <c r="CG189" s="153"/>
      <c r="CH189" s="153"/>
    </row>
    <row r="190" spans="1:86" ht="15.75">
      <c r="A190" s="164" t="s">
        <v>172</v>
      </c>
      <c r="B190" s="155" t="s">
        <v>120</v>
      </c>
      <c r="C190" s="155" t="s">
        <v>41</v>
      </c>
      <c r="D190" s="155" t="s">
        <v>47</v>
      </c>
      <c r="E190" s="155" t="s">
        <v>173</v>
      </c>
      <c r="F190" s="223" t="s">
        <v>38</v>
      </c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>
        <f t="shared" si="36"/>
        <v>0</v>
      </c>
      <c r="Z190" s="224">
        <f t="shared" si="36"/>
        <v>500</v>
      </c>
      <c r="AA190" s="224">
        <f t="shared" si="36"/>
        <v>500</v>
      </c>
      <c r="AB190" s="158">
        <f t="shared" si="35"/>
        <v>1</v>
      </c>
      <c r="AC190" s="159"/>
      <c r="AD190" s="167"/>
      <c r="AE190" s="161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  <c r="BI190" s="153"/>
      <c r="BJ190" s="153"/>
      <c r="BK190" s="153"/>
      <c r="BL190" s="153"/>
      <c r="BM190" s="153"/>
      <c r="BN190" s="153"/>
      <c r="BO190" s="153"/>
      <c r="BP190" s="153"/>
      <c r="BQ190" s="153"/>
      <c r="BR190" s="153"/>
      <c r="BS190" s="153"/>
      <c r="BT190" s="153"/>
      <c r="BU190" s="153"/>
      <c r="BV190" s="153"/>
      <c r="BW190" s="153"/>
      <c r="BX190" s="153"/>
      <c r="BY190" s="153"/>
      <c r="BZ190" s="153"/>
      <c r="CA190" s="153"/>
      <c r="CB190" s="153"/>
      <c r="CC190" s="153"/>
      <c r="CD190" s="153"/>
      <c r="CE190" s="153"/>
      <c r="CF190" s="153"/>
      <c r="CG190" s="153"/>
      <c r="CH190" s="153"/>
    </row>
    <row r="191" spans="1:86" ht="94.5">
      <c r="A191" s="225" t="s">
        <v>190</v>
      </c>
      <c r="B191" s="155" t="s">
        <v>120</v>
      </c>
      <c r="C191" s="155" t="s">
        <v>41</v>
      </c>
      <c r="D191" s="155" t="s">
        <v>47</v>
      </c>
      <c r="E191" s="155" t="s">
        <v>191</v>
      </c>
      <c r="F191" s="223" t="s">
        <v>38</v>
      </c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>
        <f t="shared" si="36"/>
        <v>0</v>
      </c>
      <c r="Z191" s="224">
        <f t="shared" si="36"/>
        <v>500</v>
      </c>
      <c r="AA191" s="224">
        <f t="shared" si="36"/>
        <v>500</v>
      </c>
      <c r="AB191" s="158">
        <f t="shared" si="35"/>
        <v>1</v>
      </c>
      <c r="AC191" s="159"/>
      <c r="AD191" s="167"/>
      <c r="AE191" s="161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  <c r="BI191" s="153"/>
      <c r="BJ191" s="153"/>
      <c r="BK191" s="153"/>
      <c r="BL191" s="153"/>
      <c r="BM191" s="153"/>
      <c r="BN191" s="153"/>
      <c r="BO191" s="153"/>
      <c r="BP191" s="153"/>
      <c r="BQ191" s="153"/>
      <c r="BR191" s="153"/>
      <c r="BS191" s="153"/>
      <c r="BT191" s="153"/>
      <c r="BU191" s="153"/>
      <c r="BV191" s="153"/>
      <c r="BW191" s="153"/>
      <c r="BX191" s="153"/>
      <c r="BY191" s="153"/>
      <c r="BZ191" s="153"/>
      <c r="CA191" s="153"/>
      <c r="CB191" s="153"/>
      <c r="CC191" s="153"/>
      <c r="CD191" s="153"/>
      <c r="CE191" s="153"/>
      <c r="CF191" s="153"/>
      <c r="CG191" s="153"/>
      <c r="CH191" s="153"/>
    </row>
    <row r="192" spans="1:86" ht="63">
      <c r="A192" s="162" t="s">
        <v>192</v>
      </c>
      <c r="B192" s="155" t="s">
        <v>120</v>
      </c>
      <c r="C192" s="155" t="s">
        <v>41</v>
      </c>
      <c r="D192" s="155" t="s">
        <v>47</v>
      </c>
      <c r="E192" s="155" t="s">
        <v>191</v>
      </c>
      <c r="F192" s="223" t="s">
        <v>193</v>
      </c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>
        <v>0</v>
      </c>
      <c r="Z192" s="224">
        <v>500</v>
      </c>
      <c r="AA192" s="224">
        <v>500</v>
      </c>
      <c r="AB192" s="158">
        <f t="shared" si="35"/>
        <v>1</v>
      </c>
      <c r="AC192" s="159"/>
      <c r="AD192" s="167"/>
      <c r="AE192" s="161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  <c r="BI192" s="153"/>
      <c r="BJ192" s="153"/>
      <c r="BK192" s="153"/>
      <c r="BL192" s="153"/>
      <c r="BM192" s="153"/>
      <c r="BN192" s="153"/>
      <c r="BO192" s="153"/>
      <c r="BP192" s="153"/>
      <c r="BQ192" s="153"/>
      <c r="BR192" s="153"/>
      <c r="BS192" s="153"/>
      <c r="BT192" s="153"/>
      <c r="BU192" s="153"/>
      <c r="BV192" s="153"/>
      <c r="BW192" s="153"/>
      <c r="BX192" s="153"/>
      <c r="BY192" s="153"/>
      <c r="BZ192" s="153"/>
      <c r="CA192" s="153"/>
      <c r="CB192" s="153"/>
      <c r="CC192" s="153"/>
      <c r="CD192" s="153"/>
      <c r="CE192" s="153"/>
      <c r="CF192" s="153"/>
      <c r="CG192" s="153"/>
      <c r="CH192" s="153"/>
    </row>
    <row r="193" spans="1:86" ht="31.5">
      <c r="A193" s="226" t="s">
        <v>23</v>
      </c>
      <c r="B193" s="187" t="s">
        <v>120</v>
      </c>
      <c r="C193" s="187" t="s">
        <v>41</v>
      </c>
      <c r="D193" s="187" t="s">
        <v>50</v>
      </c>
      <c r="E193" s="223" t="s">
        <v>40</v>
      </c>
      <c r="F193" s="223" t="s">
        <v>38</v>
      </c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>
        <f>Y194+Y199+Y203+Y207+Y210+Y201</f>
        <v>1371</v>
      </c>
      <c r="Z193" s="224">
        <f>Z194+Z199+Z203+Z207+Z210+Z201</f>
        <v>39788.22</v>
      </c>
      <c r="AA193" s="224">
        <f>AA194+AA199+AA203+AA207+AA210+AA201</f>
        <v>39788.22</v>
      </c>
      <c r="AB193" s="158">
        <f t="shared" si="35"/>
        <v>1</v>
      </c>
      <c r="AC193" s="159"/>
      <c r="AD193" s="167"/>
      <c r="AE193" s="161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53"/>
      <c r="BI193" s="153"/>
      <c r="BJ193" s="153"/>
      <c r="BK193" s="153"/>
      <c r="BL193" s="153"/>
      <c r="BM193" s="153"/>
      <c r="BN193" s="153"/>
      <c r="BO193" s="153"/>
      <c r="BP193" s="153"/>
      <c r="BQ193" s="153"/>
      <c r="BR193" s="153"/>
      <c r="BS193" s="153"/>
      <c r="BT193" s="153"/>
      <c r="BU193" s="153"/>
      <c r="BV193" s="153"/>
      <c r="BW193" s="153"/>
      <c r="BX193" s="153"/>
      <c r="BY193" s="153"/>
      <c r="BZ193" s="153"/>
      <c r="CA193" s="153"/>
      <c r="CB193" s="153"/>
      <c r="CC193" s="153"/>
      <c r="CD193" s="153"/>
      <c r="CE193" s="153"/>
      <c r="CF193" s="153"/>
      <c r="CG193" s="153"/>
      <c r="CH193" s="153"/>
    </row>
    <row r="194" spans="1:86" ht="31.5">
      <c r="A194" s="194" t="s">
        <v>194</v>
      </c>
      <c r="B194" s="155" t="s">
        <v>120</v>
      </c>
      <c r="C194" s="155" t="s">
        <v>41</v>
      </c>
      <c r="D194" s="155" t="s">
        <v>50</v>
      </c>
      <c r="E194" s="223" t="s">
        <v>195</v>
      </c>
      <c r="F194" s="223" t="s">
        <v>38</v>
      </c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>
        <f aca="true" t="shared" si="37" ref="Y194:AA197">Y195</f>
        <v>100</v>
      </c>
      <c r="Z194" s="224">
        <f t="shared" si="37"/>
        <v>341</v>
      </c>
      <c r="AA194" s="224">
        <f t="shared" si="37"/>
        <v>341</v>
      </c>
      <c r="AB194" s="158">
        <f t="shared" si="35"/>
        <v>1</v>
      </c>
      <c r="AC194" s="159"/>
      <c r="AD194" s="167"/>
      <c r="AE194" s="161"/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  <c r="BI194" s="153"/>
      <c r="BJ194" s="153"/>
      <c r="BK194" s="153"/>
      <c r="BL194" s="153"/>
      <c r="BM194" s="153"/>
      <c r="BN194" s="153"/>
      <c r="BO194" s="153"/>
      <c r="BP194" s="153"/>
      <c r="BQ194" s="153"/>
      <c r="BR194" s="153"/>
      <c r="BS194" s="153"/>
      <c r="BT194" s="153"/>
      <c r="BU194" s="153"/>
      <c r="BV194" s="153"/>
      <c r="BW194" s="153"/>
      <c r="BX194" s="153"/>
      <c r="BY194" s="153"/>
      <c r="BZ194" s="153"/>
      <c r="CA194" s="153"/>
      <c r="CB194" s="153"/>
      <c r="CC194" s="153"/>
      <c r="CD194" s="153"/>
      <c r="CE194" s="153"/>
      <c r="CF194" s="153"/>
      <c r="CG194" s="153"/>
      <c r="CH194" s="153"/>
    </row>
    <row r="195" spans="1:86" ht="31.5">
      <c r="A195" s="194" t="s">
        <v>196</v>
      </c>
      <c r="B195" s="155" t="s">
        <v>120</v>
      </c>
      <c r="C195" s="155" t="s">
        <v>41</v>
      </c>
      <c r="D195" s="155" t="s">
        <v>50</v>
      </c>
      <c r="E195" s="223" t="s">
        <v>197</v>
      </c>
      <c r="F195" s="223" t="s">
        <v>38</v>
      </c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>
        <f t="shared" si="37"/>
        <v>100</v>
      </c>
      <c r="Z195" s="224">
        <f t="shared" si="37"/>
        <v>341</v>
      </c>
      <c r="AA195" s="224">
        <f t="shared" si="37"/>
        <v>341</v>
      </c>
      <c r="AB195" s="158">
        <f t="shared" si="35"/>
        <v>1</v>
      </c>
      <c r="AC195" s="159"/>
      <c r="AD195" s="167"/>
      <c r="AE195" s="161"/>
      <c r="AF195" s="153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  <c r="BI195" s="153"/>
      <c r="BJ195" s="153"/>
      <c r="BK195" s="153"/>
      <c r="BL195" s="153"/>
      <c r="BM195" s="153"/>
      <c r="BN195" s="153"/>
      <c r="BO195" s="153"/>
      <c r="BP195" s="153"/>
      <c r="BQ195" s="153"/>
      <c r="BR195" s="153"/>
      <c r="BS195" s="153"/>
      <c r="BT195" s="153"/>
      <c r="BU195" s="153"/>
      <c r="BV195" s="153"/>
      <c r="BW195" s="153"/>
      <c r="BX195" s="153"/>
      <c r="BY195" s="153"/>
      <c r="BZ195" s="153"/>
      <c r="CA195" s="153"/>
      <c r="CB195" s="153"/>
      <c r="CC195" s="153"/>
      <c r="CD195" s="153"/>
      <c r="CE195" s="153"/>
      <c r="CF195" s="153"/>
      <c r="CG195" s="153"/>
      <c r="CH195" s="153"/>
    </row>
    <row r="196" spans="1:86" ht="47.25">
      <c r="A196" s="164" t="s">
        <v>100</v>
      </c>
      <c r="B196" s="155" t="s">
        <v>120</v>
      </c>
      <c r="C196" s="155" t="s">
        <v>41</v>
      </c>
      <c r="D196" s="155" t="s">
        <v>50</v>
      </c>
      <c r="E196" s="223" t="s">
        <v>197</v>
      </c>
      <c r="F196" s="223" t="s">
        <v>101</v>
      </c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>
        <f t="shared" si="37"/>
        <v>100</v>
      </c>
      <c r="Z196" s="224">
        <f t="shared" si="37"/>
        <v>341</v>
      </c>
      <c r="AA196" s="224">
        <f t="shared" si="37"/>
        <v>341</v>
      </c>
      <c r="AB196" s="158">
        <f t="shared" si="35"/>
        <v>1</v>
      </c>
      <c r="AC196" s="159"/>
      <c r="AD196" s="167"/>
      <c r="AE196" s="161"/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  <c r="BI196" s="153"/>
      <c r="BJ196" s="153"/>
      <c r="BK196" s="153"/>
      <c r="BL196" s="153"/>
      <c r="BM196" s="153"/>
      <c r="BN196" s="153"/>
      <c r="BO196" s="153"/>
      <c r="BP196" s="153"/>
      <c r="BQ196" s="153"/>
      <c r="BR196" s="153"/>
      <c r="BS196" s="153"/>
      <c r="BT196" s="153"/>
      <c r="BU196" s="153"/>
      <c r="BV196" s="153"/>
      <c r="BW196" s="153"/>
      <c r="BX196" s="153"/>
      <c r="BY196" s="153"/>
      <c r="BZ196" s="153"/>
      <c r="CA196" s="153"/>
      <c r="CB196" s="153"/>
      <c r="CC196" s="153"/>
      <c r="CD196" s="153"/>
      <c r="CE196" s="153"/>
      <c r="CF196" s="153"/>
      <c r="CG196" s="153"/>
      <c r="CH196" s="153"/>
    </row>
    <row r="197" spans="1:86" ht="47.25">
      <c r="A197" s="164" t="s">
        <v>102</v>
      </c>
      <c r="B197" s="155" t="s">
        <v>120</v>
      </c>
      <c r="C197" s="155" t="s">
        <v>41</v>
      </c>
      <c r="D197" s="155" t="s">
        <v>50</v>
      </c>
      <c r="E197" s="223" t="s">
        <v>197</v>
      </c>
      <c r="F197" s="223" t="s">
        <v>103</v>
      </c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>
        <f t="shared" si="37"/>
        <v>100</v>
      </c>
      <c r="Z197" s="224">
        <f t="shared" si="37"/>
        <v>341</v>
      </c>
      <c r="AA197" s="224">
        <f t="shared" si="37"/>
        <v>341</v>
      </c>
      <c r="AB197" s="158">
        <f t="shared" si="35"/>
        <v>1</v>
      </c>
      <c r="AC197" s="159"/>
      <c r="AD197" s="167"/>
      <c r="AE197" s="161"/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  <c r="BI197" s="153"/>
      <c r="BJ197" s="153"/>
      <c r="BK197" s="153"/>
      <c r="BL197" s="153"/>
      <c r="BM197" s="153"/>
      <c r="BN197" s="153"/>
      <c r="BO197" s="153"/>
      <c r="BP197" s="153"/>
      <c r="BQ197" s="153"/>
      <c r="BR197" s="153"/>
      <c r="BS197" s="153"/>
      <c r="BT197" s="153"/>
      <c r="BU197" s="153"/>
      <c r="BV197" s="153"/>
      <c r="BW197" s="153"/>
      <c r="BX197" s="153"/>
      <c r="BY197" s="153"/>
      <c r="BZ197" s="153"/>
      <c r="CA197" s="153"/>
      <c r="CB197" s="153"/>
      <c r="CC197" s="153"/>
      <c r="CD197" s="153"/>
      <c r="CE197" s="153"/>
      <c r="CF197" s="153"/>
      <c r="CG197" s="153"/>
      <c r="CH197" s="153"/>
    </row>
    <row r="198" spans="1:86" ht="47.25">
      <c r="A198" s="164" t="s">
        <v>106</v>
      </c>
      <c r="B198" s="155" t="s">
        <v>120</v>
      </c>
      <c r="C198" s="155" t="s">
        <v>41</v>
      </c>
      <c r="D198" s="155" t="s">
        <v>50</v>
      </c>
      <c r="E198" s="223" t="s">
        <v>197</v>
      </c>
      <c r="F198" s="223" t="s">
        <v>107</v>
      </c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>
        <v>100</v>
      </c>
      <c r="Z198" s="224">
        <v>341</v>
      </c>
      <c r="AA198" s="224">
        <v>341</v>
      </c>
      <c r="AB198" s="158">
        <f t="shared" si="35"/>
        <v>1</v>
      </c>
      <c r="AC198" s="159"/>
      <c r="AD198" s="167"/>
      <c r="AE198" s="161"/>
      <c r="AF198" s="153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153"/>
      <c r="BI198" s="153"/>
      <c r="BJ198" s="153"/>
      <c r="BK198" s="153"/>
      <c r="BL198" s="153"/>
      <c r="BM198" s="153"/>
      <c r="BN198" s="153"/>
      <c r="BO198" s="153"/>
      <c r="BP198" s="153"/>
      <c r="BQ198" s="153"/>
      <c r="BR198" s="153"/>
      <c r="BS198" s="153"/>
      <c r="BT198" s="153"/>
      <c r="BU198" s="153"/>
      <c r="BV198" s="153"/>
      <c r="BW198" s="153"/>
      <c r="BX198" s="153"/>
      <c r="BY198" s="153"/>
      <c r="BZ198" s="153"/>
      <c r="CA198" s="153"/>
      <c r="CB198" s="153"/>
      <c r="CC198" s="153"/>
      <c r="CD198" s="153"/>
      <c r="CE198" s="153"/>
      <c r="CF198" s="153"/>
      <c r="CG198" s="153"/>
      <c r="CH198" s="153"/>
    </row>
    <row r="199" spans="1:86" ht="63">
      <c r="A199" s="227" t="s">
        <v>198</v>
      </c>
      <c r="B199" s="155" t="s">
        <v>120</v>
      </c>
      <c r="C199" s="155" t="s">
        <v>41</v>
      </c>
      <c r="D199" s="155" t="s">
        <v>50</v>
      </c>
      <c r="E199" s="155" t="s">
        <v>199</v>
      </c>
      <c r="F199" s="223" t="s">
        <v>38</v>
      </c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>
        <f>Y200</f>
        <v>0</v>
      </c>
      <c r="Z199" s="224">
        <f>Z200</f>
        <v>5370</v>
      </c>
      <c r="AA199" s="224">
        <f>AA200</f>
        <v>5370</v>
      </c>
      <c r="AB199" s="158">
        <f t="shared" si="35"/>
        <v>1</v>
      </c>
      <c r="AC199" s="159"/>
      <c r="AD199" s="167"/>
      <c r="AE199" s="161"/>
      <c r="AF199" s="153"/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53"/>
      <c r="BI199" s="153"/>
      <c r="BJ199" s="153"/>
      <c r="BK199" s="153"/>
      <c r="BL199" s="153"/>
      <c r="BM199" s="153"/>
      <c r="BN199" s="153"/>
      <c r="BO199" s="153"/>
      <c r="BP199" s="153"/>
      <c r="BQ199" s="153"/>
      <c r="BR199" s="153"/>
      <c r="BS199" s="153"/>
      <c r="BT199" s="153"/>
      <c r="BU199" s="153"/>
      <c r="BV199" s="153"/>
      <c r="BW199" s="153"/>
      <c r="BX199" s="153"/>
      <c r="BY199" s="153"/>
      <c r="BZ199" s="153"/>
      <c r="CA199" s="153"/>
      <c r="CB199" s="153"/>
      <c r="CC199" s="153"/>
      <c r="CD199" s="153"/>
      <c r="CE199" s="153"/>
      <c r="CF199" s="153"/>
      <c r="CG199" s="153"/>
      <c r="CH199" s="153"/>
    </row>
    <row r="200" spans="1:86" ht="63">
      <c r="A200" s="162" t="s">
        <v>192</v>
      </c>
      <c r="B200" s="155" t="s">
        <v>120</v>
      </c>
      <c r="C200" s="155" t="s">
        <v>41</v>
      </c>
      <c r="D200" s="155" t="s">
        <v>50</v>
      </c>
      <c r="E200" s="155" t="s">
        <v>199</v>
      </c>
      <c r="F200" s="223" t="s">
        <v>193</v>
      </c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>
        <v>0</v>
      </c>
      <c r="Z200" s="224">
        <v>5370</v>
      </c>
      <c r="AA200" s="224">
        <v>5370</v>
      </c>
      <c r="AB200" s="158">
        <f t="shared" si="35"/>
        <v>1</v>
      </c>
      <c r="AC200" s="159"/>
      <c r="AD200" s="167"/>
      <c r="AE200" s="161"/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53"/>
      <c r="BI200" s="153"/>
      <c r="BJ200" s="153"/>
      <c r="BK200" s="153"/>
      <c r="BL200" s="153"/>
      <c r="BM200" s="153"/>
      <c r="BN200" s="153"/>
      <c r="BO200" s="153"/>
      <c r="BP200" s="153"/>
      <c r="BQ200" s="153"/>
      <c r="BR200" s="153"/>
      <c r="BS200" s="153"/>
      <c r="BT200" s="153"/>
      <c r="BU200" s="153"/>
      <c r="BV200" s="153"/>
      <c r="BW200" s="153"/>
      <c r="BX200" s="153"/>
      <c r="BY200" s="153"/>
      <c r="BZ200" s="153"/>
      <c r="CA200" s="153"/>
      <c r="CB200" s="153"/>
      <c r="CC200" s="153"/>
      <c r="CD200" s="153"/>
      <c r="CE200" s="153"/>
      <c r="CF200" s="153"/>
      <c r="CG200" s="153"/>
      <c r="CH200" s="153"/>
    </row>
    <row r="201" spans="1:86" ht="47.25">
      <c r="A201" s="228" t="s">
        <v>200</v>
      </c>
      <c r="B201" s="155" t="s">
        <v>120</v>
      </c>
      <c r="C201" s="155" t="s">
        <v>41</v>
      </c>
      <c r="D201" s="155" t="s">
        <v>50</v>
      </c>
      <c r="E201" s="155" t="s">
        <v>201</v>
      </c>
      <c r="F201" s="223" t="s">
        <v>38</v>
      </c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>
        <f>Y202</f>
        <v>0</v>
      </c>
      <c r="Z201" s="224">
        <f>Z202</f>
        <v>650</v>
      </c>
      <c r="AA201" s="224">
        <f>AA202</f>
        <v>650</v>
      </c>
      <c r="AB201" s="158">
        <f t="shared" si="35"/>
        <v>1</v>
      </c>
      <c r="AC201" s="159"/>
      <c r="AD201" s="167"/>
      <c r="AE201" s="161"/>
      <c r="AF201" s="153"/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3"/>
      <c r="BI201" s="153"/>
      <c r="BJ201" s="153"/>
      <c r="BK201" s="153"/>
      <c r="BL201" s="153"/>
      <c r="BM201" s="153"/>
      <c r="BN201" s="153"/>
      <c r="BO201" s="153"/>
      <c r="BP201" s="153"/>
      <c r="BQ201" s="153"/>
      <c r="BR201" s="153"/>
      <c r="BS201" s="153"/>
      <c r="BT201" s="153"/>
      <c r="BU201" s="153"/>
      <c r="BV201" s="153"/>
      <c r="BW201" s="153"/>
      <c r="BX201" s="153"/>
      <c r="BY201" s="153"/>
      <c r="BZ201" s="153"/>
      <c r="CA201" s="153"/>
      <c r="CB201" s="153"/>
      <c r="CC201" s="153"/>
      <c r="CD201" s="153"/>
      <c r="CE201" s="153"/>
      <c r="CF201" s="153"/>
      <c r="CG201" s="153"/>
      <c r="CH201" s="153"/>
    </row>
    <row r="202" spans="1:86" ht="63">
      <c r="A202" s="162" t="s">
        <v>192</v>
      </c>
      <c r="B202" s="155" t="s">
        <v>120</v>
      </c>
      <c r="C202" s="155" t="s">
        <v>41</v>
      </c>
      <c r="D202" s="155" t="s">
        <v>50</v>
      </c>
      <c r="E202" s="155" t="s">
        <v>201</v>
      </c>
      <c r="F202" s="223" t="s">
        <v>193</v>
      </c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>
        <v>0</v>
      </c>
      <c r="Z202" s="224">
        <v>650</v>
      </c>
      <c r="AA202" s="224">
        <v>650</v>
      </c>
      <c r="AB202" s="158">
        <f t="shared" si="35"/>
        <v>1</v>
      </c>
      <c r="AC202" s="159"/>
      <c r="AD202" s="167"/>
      <c r="AE202" s="161"/>
      <c r="AF202" s="153"/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3"/>
      <c r="BI202" s="153"/>
      <c r="BJ202" s="153"/>
      <c r="BK202" s="153"/>
      <c r="BL202" s="153"/>
      <c r="BM202" s="153"/>
      <c r="BN202" s="153"/>
      <c r="BO202" s="153"/>
      <c r="BP202" s="153"/>
      <c r="BQ202" s="153"/>
      <c r="BR202" s="153"/>
      <c r="BS202" s="153"/>
      <c r="BT202" s="153"/>
      <c r="BU202" s="153"/>
      <c r="BV202" s="153"/>
      <c r="BW202" s="153"/>
      <c r="BX202" s="153"/>
      <c r="BY202" s="153"/>
      <c r="BZ202" s="153"/>
      <c r="CA202" s="153"/>
      <c r="CB202" s="153"/>
      <c r="CC202" s="153"/>
      <c r="CD202" s="153"/>
      <c r="CE202" s="153"/>
      <c r="CF202" s="153"/>
      <c r="CG202" s="153"/>
      <c r="CH202" s="153"/>
    </row>
    <row r="203" spans="1:86" ht="78.75">
      <c r="A203" s="229" t="s">
        <v>202</v>
      </c>
      <c r="B203" s="155" t="s">
        <v>120</v>
      </c>
      <c r="C203" s="155" t="s">
        <v>41</v>
      </c>
      <c r="D203" s="155" t="s">
        <v>50</v>
      </c>
      <c r="E203" s="155" t="s">
        <v>203</v>
      </c>
      <c r="F203" s="223" t="s">
        <v>38</v>
      </c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>
        <f aca="true" t="shared" si="38" ref="Y203:AA205">Y204</f>
        <v>0</v>
      </c>
      <c r="Z203" s="224">
        <f t="shared" si="38"/>
        <v>1825.02</v>
      </c>
      <c r="AA203" s="224">
        <f t="shared" si="38"/>
        <v>1825.02</v>
      </c>
      <c r="AB203" s="158">
        <f t="shared" si="35"/>
        <v>1</v>
      </c>
      <c r="AC203" s="159"/>
      <c r="AD203" s="167"/>
      <c r="AE203" s="161"/>
      <c r="AF203" s="153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  <c r="BI203" s="153"/>
      <c r="BJ203" s="153"/>
      <c r="BK203" s="153"/>
      <c r="BL203" s="153"/>
      <c r="BM203" s="153"/>
      <c r="BN203" s="153"/>
      <c r="BO203" s="153"/>
      <c r="BP203" s="153"/>
      <c r="BQ203" s="153"/>
      <c r="BR203" s="153"/>
      <c r="BS203" s="153"/>
      <c r="BT203" s="153"/>
      <c r="BU203" s="153"/>
      <c r="BV203" s="153"/>
      <c r="BW203" s="153"/>
      <c r="BX203" s="153"/>
      <c r="BY203" s="153"/>
      <c r="BZ203" s="153"/>
      <c r="CA203" s="153"/>
      <c r="CB203" s="153"/>
      <c r="CC203" s="153"/>
      <c r="CD203" s="153"/>
      <c r="CE203" s="153"/>
      <c r="CF203" s="153"/>
      <c r="CG203" s="153"/>
      <c r="CH203" s="153"/>
    </row>
    <row r="204" spans="1:86" ht="47.25">
      <c r="A204" s="163" t="s">
        <v>100</v>
      </c>
      <c r="B204" s="155" t="s">
        <v>120</v>
      </c>
      <c r="C204" s="155" t="s">
        <v>41</v>
      </c>
      <c r="D204" s="155" t="s">
        <v>50</v>
      </c>
      <c r="E204" s="155" t="s">
        <v>203</v>
      </c>
      <c r="F204" s="223" t="s">
        <v>101</v>
      </c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>
        <f t="shared" si="38"/>
        <v>0</v>
      </c>
      <c r="Z204" s="224">
        <f t="shared" si="38"/>
        <v>1825.02</v>
      </c>
      <c r="AA204" s="224">
        <f t="shared" si="38"/>
        <v>1825.02</v>
      </c>
      <c r="AB204" s="158">
        <f t="shared" si="35"/>
        <v>1</v>
      </c>
      <c r="AC204" s="159"/>
      <c r="AD204" s="167"/>
      <c r="AE204" s="161"/>
      <c r="AF204" s="153"/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53"/>
      <c r="BI204" s="153"/>
      <c r="BJ204" s="153"/>
      <c r="BK204" s="153"/>
      <c r="BL204" s="153"/>
      <c r="BM204" s="153"/>
      <c r="BN204" s="153"/>
      <c r="BO204" s="153"/>
      <c r="BP204" s="153"/>
      <c r="BQ204" s="153"/>
      <c r="BR204" s="153"/>
      <c r="BS204" s="153"/>
      <c r="BT204" s="153"/>
      <c r="BU204" s="153"/>
      <c r="BV204" s="153"/>
      <c r="BW204" s="153"/>
      <c r="BX204" s="153"/>
      <c r="BY204" s="153"/>
      <c r="BZ204" s="153"/>
      <c r="CA204" s="153"/>
      <c r="CB204" s="153"/>
      <c r="CC204" s="153"/>
      <c r="CD204" s="153"/>
      <c r="CE204" s="153"/>
      <c r="CF204" s="153"/>
      <c r="CG204" s="153"/>
      <c r="CH204" s="153"/>
    </row>
    <row r="205" spans="1:86" ht="47.25">
      <c r="A205" s="163" t="s">
        <v>102</v>
      </c>
      <c r="B205" s="155" t="s">
        <v>120</v>
      </c>
      <c r="C205" s="155" t="s">
        <v>41</v>
      </c>
      <c r="D205" s="155" t="s">
        <v>50</v>
      </c>
      <c r="E205" s="155" t="s">
        <v>203</v>
      </c>
      <c r="F205" s="223" t="s">
        <v>103</v>
      </c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>
        <f t="shared" si="38"/>
        <v>0</v>
      </c>
      <c r="Z205" s="224">
        <f t="shared" si="38"/>
        <v>1825.02</v>
      </c>
      <c r="AA205" s="224">
        <f t="shared" si="38"/>
        <v>1825.02</v>
      </c>
      <c r="AB205" s="158">
        <f t="shared" si="35"/>
        <v>1</v>
      </c>
      <c r="AC205" s="159"/>
      <c r="AD205" s="167"/>
      <c r="AE205" s="161"/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  <c r="BI205" s="153"/>
      <c r="BJ205" s="153"/>
      <c r="BK205" s="153"/>
      <c r="BL205" s="153"/>
      <c r="BM205" s="153"/>
      <c r="BN205" s="153"/>
      <c r="BO205" s="153"/>
      <c r="BP205" s="153"/>
      <c r="BQ205" s="153"/>
      <c r="BR205" s="153"/>
      <c r="BS205" s="153"/>
      <c r="BT205" s="153"/>
      <c r="BU205" s="153"/>
      <c r="BV205" s="153"/>
      <c r="BW205" s="153"/>
      <c r="BX205" s="153"/>
      <c r="BY205" s="153"/>
      <c r="BZ205" s="153"/>
      <c r="CA205" s="153"/>
      <c r="CB205" s="153"/>
      <c r="CC205" s="153"/>
      <c r="CD205" s="153"/>
      <c r="CE205" s="153"/>
      <c r="CF205" s="153"/>
      <c r="CG205" s="153"/>
      <c r="CH205" s="153"/>
    </row>
    <row r="206" spans="1:86" ht="47.25">
      <c r="A206" s="163" t="s">
        <v>106</v>
      </c>
      <c r="B206" s="155" t="s">
        <v>120</v>
      </c>
      <c r="C206" s="155" t="s">
        <v>41</v>
      </c>
      <c r="D206" s="155" t="s">
        <v>50</v>
      </c>
      <c r="E206" s="155" t="s">
        <v>203</v>
      </c>
      <c r="F206" s="223" t="s">
        <v>107</v>
      </c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>
        <v>0</v>
      </c>
      <c r="Z206" s="224">
        <v>1825.02</v>
      </c>
      <c r="AA206" s="224">
        <v>1825.02</v>
      </c>
      <c r="AB206" s="158">
        <f t="shared" si="35"/>
        <v>1</v>
      </c>
      <c r="AC206" s="159"/>
      <c r="AD206" s="167"/>
      <c r="AE206" s="161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  <c r="BG206" s="153"/>
      <c r="BH206" s="153"/>
      <c r="BI206" s="153"/>
      <c r="BJ206" s="153"/>
      <c r="BK206" s="153"/>
      <c r="BL206" s="153"/>
      <c r="BM206" s="153"/>
      <c r="BN206" s="153"/>
      <c r="BO206" s="153"/>
      <c r="BP206" s="153"/>
      <c r="BQ206" s="153"/>
      <c r="BR206" s="153"/>
      <c r="BS206" s="153"/>
      <c r="BT206" s="153"/>
      <c r="BU206" s="153"/>
      <c r="BV206" s="153"/>
      <c r="BW206" s="153"/>
      <c r="BX206" s="153"/>
      <c r="BY206" s="153"/>
      <c r="BZ206" s="153"/>
      <c r="CA206" s="153"/>
      <c r="CB206" s="153"/>
      <c r="CC206" s="153"/>
      <c r="CD206" s="153"/>
      <c r="CE206" s="153"/>
      <c r="CF206" s="153"/>
      <c r="CG206" s="153"/>
      <c r="CH206" s="153"/>
    </row>
    <row r="207" spans="1:86" ht="78.75">
      <c r="A207" s="163" t="s">
        <v>204</v>
      </c>
      <c r="B207" s="155" t="s">
        <v>120</v>
      </c>
      <c r="C207" s="155" t="s">
        <v>41</v>
      </c>
      <c r="D207" s="155" t="s">
        <v>50</v>
      </c>
      <c r="E207" s="155" t="s">
        <v>205</v>
      </c>
      <c r="F207" s="223" t="s">
        <v>38</v>
      </c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>
        <f>Y208+Y209</f>
        <v>0</v>
      </c>
      <c r="Z207" s="224">
        <f>Z208+Z209</f>
        <v>4686</v>
      </c>
      <c r="AA207" s="224">
        <f>AA208+AA209</f>
        <v>4686</v>
      </c>
      <c r="AB207" s="158">
        <f t="shared" si="35"/>
        <v>1</v>
      </c>
      <c r="AC207" s="159"/>
      <c r="AD207" s="167"/>
      <c r="AE207" s="161"/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53"/>
      <c r="AX207" s="153"/>
      <c r="AY207" s="153"/>
      <c r="AZ207" s="153"/>
      <c r="BA207" s="153"/>
      <c r="BB207" s="153"/>
      <c r="BC207" s="153"/>
      <c r="BD207" s="153"/>
      <c r="BE207" s="153"/>
      <c r="BF207" s="153"/>
      <c r="BG207" s="153"/>
      <c r="BH207" s="153"/>
      <c r="BI207" s="153"/>
      <c r="BJ207" s="153"/>
      <c r="BK207" s="153"/>
      <c r="BL207" s="153"/>
      <c r="BM207" s="153"/>
      <c r="BN207" s="153"/>
      <c r="BO207" s="153"/>
      <c r="BP207" s="153"/>
      <c r="BQ207" s="153"/>
      <c r="BR207" s="153"/>
      <c r="BS207" s="153"/>
      <c r="BT207" s="153"/>
      <c r="BU207" s="153"/>
      <c r="BV207" s="153"/>
      <c r="BW207" s="153"/>
      <c r="BX207" s="153"/>
      <c r="BY207" s="153"/>
      <c r="BZ207" s="153"/>
      <c r="CA207" s="153"/>
      <c r="CB207" s="153"/>
      <c r="CC207" s="153"/>
      <c r="CD207" s="153"/>
      <c r="CE207" s="153"/>
      <c r="CF207" s="153"/>
      <c r="CG207" s="153"/>
      <c r="CH207" s="153"/>
    </row>
    <row r="208" spans="1:86" ht="47.25">
      <c r="A208" s="163" t="s">
        <v>106</v>
      </c>
      <c r="B208" s="155" t="s">
        <v>120</v>
      </c>
      <c r="C208" s="155" t="s">
        <v>41</v>
      </c>
      <c r="D208" s="155" t="s">
        <v>50</v>
      </c>
      <c r="E208" s="155" t="s">
        <v>205</v>
      </c>
      <c r="F208" s="223" t="s">
        <v>107</v>
      </c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>
        <v>0</v>
      </c>
      <c r="Z208" s="224">
        <v>2343</v>
      </c>
      <c r="AA208" s="224">
        <v>2343</v>
      </c>
      <c r="AB208" s="158">
        <f t="shared" si="35"/>
        <v>1</v>
      </c>
      <c r="AC208" s="159"/>
      <c r="AD208" s="167"/>
      <c r="AE208" s="161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  <c r="BI208" s="153"/>
      <c r="BJ208" s="153"/>
      <c r="BK208" s="153"/>
      <c r="BL208" s="153"/>
      <c r="BM208" s="153"/>
      <c r="BN208" s="153"/>
      <c r="BO208" s="153"/>
      <c r="BP208" s="153"/>
      <c r="BQ208" s="153"/>
      <c r="BR208" s="153"/>
      <c r="BS208" s="153"/>
      <c r="BT208" s="153"/>
      <c r="BU208" s="153"/>
      <c r="BV208" s="153"/>
      <c r="BW208" s="153"/>
      <c r="BX208" s="153"/>
      <c r="BY208" s="153"/>
      <c r="BZ208" s="153"/>
      <c r="CA208" s="153"/>
      <c r="CB208" s="153"/>
      <c r="CC208" s="153"/>
      <c r="CD208" s="153"/>
      <c r="CE208" s="153"/>
      <c r="CF208" s="153"/>
      <c r="CG208" s="153"/>
      <c r="CH208" s="153"/>
    </row>
    <row r="209" spans="1:86" ht="15.75">
      <c r="A209" s="162" t="s">
        <v>206</v>
      </c>
      <c r="B209" s="155" t="s">
        <v>120</v>
      </c>
      <c r="C209" s="155" t="s">
        <v>41</v>
      </c>
      <c r="D209" s="155" t="s">
        <v>50</v>
      </c>
      <c r="E209" s="155" t="s">
        <v>205</v>
      </c>
      <c r="F209" s="223" t="s">
        <v>207</v>
      </c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>
        <v>0</v>
      </c>
      <c r="Z209" s="224">
        <v>2343</v>
      </c>
      <c r="AA209" s="224">
        <v>2343</v>
      </c>
      <c r="AB209" s="158">
        <f t="shared" si="35"/>
        <v>1</v>
      </c>
      <c r="AC209" s="159"/>
      <c r="AD209" s="167"/>
      <c r="AE209" s="161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  <c r="BI209" s="153"/>
      <c r="BJ209" s="153"/>
      <c r="BK209" s="153"/>
      <c r="BL209" s="153"/>
      <c r="BM209" s="153"/>
      <c r="BN209" s="153"/>
      <c r="BO209" s="153"/>
      <c r="BP209" s="153"/>
      <c r="BQ209" s="153"/>
      <c r="BR209" s="153"/>
      <c r="BS209" s="153"/>
      <c r="BT209" s="153"/>
      <c r="BU209" s="153"/>
      <c r="BV209" s="153"/>
      <c r="BW209" s="153"/>
      <c r="BX209" s="153"/>
      <c r="BY209" s="153"/>
      <c r="BZ209" s="153"/>
      <c r="CA209" s="153"/>
      <c r="CB209" s="153"/>
      <c r="CC209" s="153"/>
      <c r="CD209" s="153"/>
      <c r="CE209" s="153"/>
      <c r="CF209" s="153"/>
      <c r="CG209" s="153"/>
      <c r="CH209" s="153"/>
    </row>
    <row r="210" spans="1:86" ht="31.5">
      <c r="A210" s="230" t="s">
        <v>172</v>
      </c>
      <c r="B210" s="155" t="s">
        <v>120</v>
      </c>
      <c r="C210" s="155" t="s">
        <v>41</v>
      </c>
      <c r="D210" s="155" t="s">
        <v>50</v>
      </c>
      <c r="E210" s="193" t="s">
        <v>173</v>
      </c>
      <c r="F210" s="193" t="s">
        <v>38</v>
      </c>
      <c r="G210" s="196"/>
      <c r="H210" s="196"/>
      <c r="I210" s="196"/>
      <c r="J210" s="196"/>
      <c r="K210" s="196"/>
      <c r="L210" s="196"/>
      <c r="M210" s="157"/>
      <c r="N210" s="157"/>
      <c r="O210" s="157"/>
      <c r="P210" s="196"/>
      <c r="Q210" s="196"/>
      <c r="R210" s="196"/>
      <c r="S210" s="196"/>
      <c r="T210" s="196"/>
      <c r="U210" s="196"/>
      <c r="V210" s="156"/>
      <c r="W210" s="165"/>
      <c r="X210" s="165"/>
      <c r="Y210" s="196">
        <f>Y211+Y216</f>
        <v>1271</v>
      </c>
      <c r="Z210" s="196">
        <f>Z211+Z216</f>
        <v>26916.2</v>
      </c>
      <c r="AA210" s="196">
        <f>AA211+AA216</f>
        <v>26916.2</v>
      </c>
      <c r="AB210" s="158">
        <f t="shared" si="35"/>
        <v>1</v>
      </c>
      <c r="AC210" s="175"/>
      <c r="AD210" s="201"/>
      <c r="AE210" s="161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  <c r="BI210" s="153"/>
      <c r="BJ210" s="153"/>
      <c r="BK210" s="153"/>
      <c r="BL210" s="153"/>
      <c r="BM210" s="153"/>
      <c r="BN210" s="153"/>
      <c r="BO210" s="153"/>
      <c r="BP210" s="153"/>
      <c r="BQ210" s="153"/>
      <c r="BR210" s="153"/>
      <c r="BS210" s="153"/>
      <c r="BT210" s="153"/>
      <c r="BU210" s="153"/>
      <c r="BV210" s="153"/>
      <c r="BW210" s="153"/>
      <c r="BX210" s="153"/>
      <c r="BY210" s="153"/>
      <c r="BZ210" s="153"/>
      <c r="CA210" s="153"/>
      <c r="CB210" s="153"/>
      <c r="CC210" s="153"/>
      <c r="CD210" s="153"/>
      <c r="CE210" s="153"/>
      <c r="CF210" s="153"/>
      <c r="CG210" s="153"/>
      <c r="CH210" s="153"/>
    </row>
    <row r="211" spans="1:86" ht="126">
      <c r="A211" s="184" t="s">
        <v>208</v>
      </c>
      <c r="B211" s="155" t="s">
        <v>120</v>
      </c>
      <c r="C211" s="155" t="s">
        <v>41</v>
      </c>
      <c r="D211" s="155" t="s">
        <v>50</v>
      </c>
      <c r="E211" s="155" t="s">
        <v>209</v>
      </c>
      <c r="F211" s="155" t="s">
        <v>38</v>
      </c>
      <c r="G211" s="156"/>
      <c r="H211" s="156"/>
      <c r="I211" s="156"/>
      <c r="J211" s="156"/>
      <c r="K211" s="156"/>
      <c r="L211" s="156"/>
      <c r="M211" s="157"/>
      <c r="N211" s="157"/>
      <c r="O211" s="157"/>
      <c r="P211" s="156"/>
      <c r="Q211" s="156"/>
      <c r="R211" s="156"/>
      <c r="S211" s="156"/>
      <c r="T211" s="156"/>
      <c r="U211" s="156"/>
      <c r="V211" s="156"/>
      <c r="W211" s="165"/>
      <c r="X211" s="165"/>
      <c r="Y211" s="196">
        <f>Y215</f>
        <v>621</v>
      </c>
      <c r="Z211" s="196">
        <f>Z214+Z215</f>
        <v>26266.2</v>
      </c>
      <c r="AA211" s="196">
        <f>AA214+AA215</f>
        <v>26266.2</v>
      </c>
      <c r="AB211" s="158">
        <f t="shared" si="35"/>
        <v>1</v>
      </c>
      <c r="AC211" s="159" t="e">
        <f>#REF!</f>
        <v>#REF!</v>
      </c>
      <c r="AD211" s="231" t="e">
        <f>#REF!</f>
        <v>#REF!</v>
      </c>
      <c r="AE211" s="161" t="e">
        <f>AA523/AD211</f>
        <v>#REF!</v>
      </c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  <c r="BI211" s="153"/>
      <c r="BJ211" s="153"/>
      <c r="BK211" s="153"/>
      <c r="BL211" s="153"/>
      <c r="BM211" s="153"/>
      <c r="BN211" s="153"/>
      <c r="BO211" s="153"/>
      <c r="BP211" s="153"/>
      <c r="BQ211" s="153"/>
      <c r="BR211" s="153"/>
      <c r="BS211" s="153"/>
      <c r="BT211" s="153"/>
      <c r="BU211" s="153"/>
      <c r="BV211" s="153"/>
      <c r="BW211" s="153"/>
      <c r="BX211" s="153"/>
      <c r="BY211" s="153"/>
      <c r="BZ211" s="153"/>
      <c r="CA211" s="153"/>
      <c r="CB211" s="153"/>
      <c r="CC211" s="153"/>
      <c r="CD211" s="153"/>
      <c r="CE211" s="153"/>
      <c r="CF211" s="153"/>
      <c r="CG211" s="153"/>
      <c r="CH211" s="153"/>
    </row>
    <row r="212" spans="1:86" ht="47.25">
      <c r="A212" s="163" t="s">
        <v>100</v>
      </c>
      <c r="B212" s="155" t="s">
        <v>120</v>
      </c>
      <c r="C212" s="155" t="s">
        <v>41</v>
      </c>
      <c r="D212" s="155" t="s">
        <v>50</v>
      </c>
      <c r="E212" s="155" t="s">
        <v>209</v>
      </c>
      <c r="F212" s="155" t="s">
        <v>101</v>
      </c>
      <c r="G212" s="156"/>
      <c r="H212" s="156"/>
      <c r="I212" s="156"/>
      <c r="J212" s="156"/>
      <c r="K212" s="156"/>
      <c r="L212" s="156"/>
      <c r="M212" s="157"/>
      <c r="N212" s="157"/>
      <c r="O212" s="157"/>
      <c r="P212" s="156"/>
      <c r="Q212" s="156"/>
      <c r="R212" s="156"/>
      <c r="S212" s="156"/>
      <c r="T212" s="156"/>
      <c r="U212" s="156"/>
      <c r="V212" s="156"/>
      <c r="W212" s="165"/>
      <c r="X212" s="165"/>
      <c r="Y212" s="196">
        <f aca="true" t="shared" si="39" ref="Y212:AA213">Y213</f>
        <v>0</v>
      </c>
      <c r="Z212" s="196">
        <f t="shared" si="39"/>
        <v>13133.1</v>
      </c>
      <c r="AA212" s="196">
        <f t="shared" si="39"/>
        <v>13133.1</v>
      </c>
      <c r="AB212" s="158">
        <f t="shared" si="35"/>
        <v>1</v>
      </c>
      <c r="AC212" s="159"/>
      <c r="AD212" s="231"/>
      <c r="AE212" s="161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  <c r="BI212" s="153"/>
      <c r="BJ212" s="153"/>
      <c r="BK212" s="153"/>
      <c r="BL212" s="153"/>
      <c r="BM212" s="153"/>
      <c r="BN212" s="153"/>
      <c r="BO212" s="153"/>
      <c r="BP212" s="153"/>
      <c r="BQ212" s="153"/>
      <c r="BR212" s="153"/>
      <c r="BS212" s="153"/>
      <c r="BT212" s="153"/>
      <c r="BU212" s="153"/>
      <c r="BV212" s="153"/>
      <c r="BW212" s="153"/>
      <c r="BX212" s="153"/>
      <c r="BY212" s="153"/>
      <c r="BZ212" s="153"/>
      <c r="CA212" s="153"/>
      <c r="CB212" s="153"/>
      <c r="CC212" s="153"/>
      <c r="CD212" s="153"/>
      <c r="CE212" s="153"/>
      <c r="CF212" s="153"/>
      <c r="CG212" s="153"/>
      <c r="CH212" s="153"/>
    </row>
    <row r="213" spans="1:86" ht="47.25">
      <c r="A213" s="163" t="s">
        <v>102</v>
      </c>
      <c r="B213" s="155" t="s">
        <v>120</v>
      </c>
      <c r="C213" s="155" t="s">
        <v>41</v>
      </c>
      <c r="D213" s="155" t="s">
        <v>50</v>
      </c>
      <c r="E213" s="155" t="s">
        <v>209</v>
      </c>
      <c r="F213" s="155" t="s">
        <v>103</v>
      </c>
      <c r="G213" s="156"/>
      <c r="H213" s="156"/>
      <c r="I213" s="156"/>
      <c r="J213" s="156"/>
      <c r="K213" s="156"/>
      <c r="L213" s="156"/>
      <c r="M213" s="157"/>
      <c r="N213" s="157"/>
      <c r="O213" s="157"/>
      <c r="P213" s="156"/>
      <c r="Q213" s="156"/>
      <c r="R213" s="156"/>
      <c r="S213" s="156"/>
      <c r="T213" s="156"/>
      <c r="U213" s="156"/>
      <c r="V213" s="156"/>
      <c r="W213" s="165"/>
      <c r="X213" s="165"/>
      <c r="Y213" s="196">
        <f t="shared" si="39"/>
        <v>0</v>
      </c>
      <c r="Z213" s="196">
        <f t="shared" si="39"/>
        <v>13133.1</v>
      </c>
      <c r="AA213" s="196">
        <f t="shared" si="39"/>
        <v>13133.1</v>
      </c>
      <c r="AB213" s="158">
        <f t="shared" si="35"/>
        <v>1</v>
      </c>
      <c r="AC213" s="159"/>
      <c r="AD213" s="231"/>
      <c r="AE213" s="161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  <c r="BI213" s="153"/>
      <c r="BJ213" s="153"/>
      <c r="BK213" s="153"/>
      <c r="BL213" s="153"/>
      <c r="BM213" s="153"/>
      <c r="BN213" s="153"/>
      <c r="BO213" s="153"/>
      <c r="BP213" s="153"/>
      <c r="BQ213" s="153"/>
      <c r="BR213" s="153"/>
      <c r="BS213" s="153"/>
      <c r="BT213" s="153"/>
      <c r="BU213" s="153"/>
      <c r="BV213" s="153"/>
      <c r="BW213" s="153"/>
      <c r="BX213" s="153"/>
      <c r="BY213" s="153"/>
      <c r="BZ213" s="153"/>
      <c r="CA213" s="153"/>
      <c r="CB213" s="153"/>
      <c r="CC213" s="153"/>
      <c r="CD213" s="153"/>
      <c r="CE213" s="153"/>
      <c r="CF213" s="153"/>
      <c r="CG213" s="153"/>
      <c r="CH213" s="153"/>
    </row>
    <row r="214" spans="1:86" ht="47.25">
      <c r="A214" s="163" t="s">
        <v>106</v>
      </c>
      <c r="B214" s="155" t="s">
        <v>120</v>
      </c>
      <c r="C214" s="155" t="s">
        <v>41</v>
      </c>
      <c r="D214" s="155" t="s">
        <v>50</v>
      </c>
      <c r="E214" s="155" t="s">
        <v>209</v>
      </c>
      <c r="F214" s="155" t="s">
        <v>107</v>
      </c>
      <c r="G214" s="156"/>
      <c r="H214" s="156"/>
      <c r="I214" s="156"/>
      <c r="J214" s="156"/>
      <c r="K214" s="156"/>
      <c r="L214" s="156"/>
      <c r="M214" s="157"/>
      <c r="N214" s="157"/>
      <c r="O214" s="157"/>
      <c r="P214" s="156"/>
      <c r="Q214" s="156"/>
      <c r="R214" s="156"/>
      <c r="S214" s="156"/>
      <c r="T214" s="156"/>
      <c r="U214" s="156"/>
      <c r="V214" s="156"/>
      <c r="W214" s="165"/>
      <c r="X214" s="165"/>
      <c r="Y214" s="196">
        <v>0</v>
      </c>
      <c r="Z214" s="196">
        <v>13133.1</v>
      </c>
      <c r="AA214" s="196">
        <v>13133.1</v>
      </c>
      <c r="AB214" s="158">
        <f t="shared" si="35"/>
        <v>1</v>
      </c>
      <c r="AC214" s="159"/>
      <c r="AD214" s="231"/>
      <c r="AE214" s="161"/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53"/>
      <c r="BI214" s="153"/>
      <c r="BJ214" s="153"/>
      <c r="BK214" s="153"/>
      <c r="BL214" s="153"/>
      <c r="BM214" s="153"/>
      <c r="BN214" s="153"/>
      <c r="BO214" s="153"/>
      <c r="BP214" s="153"/>
      <c r="BQ214" s="153"/>
      <c r="BR214" s="153"/>
      <c r="BS214" s="153"/>
      <c r="BT214" s="153"/>
      <c r="BU214" s="153"/>
      <c r="BV214" s="153"/>
      <c r="BW214" s="153"/>
      <c r="BX214" s="153"/>
      <c r="BY214" s="153"/>
      <c r="BZ214" s="153"/>
      <c r="CA214" s="153"/>
      <c r="CB214" s="153"/>
      <c r="CC214" s="153"/>
      <c r="CD214" s="153"/>
      <c r="CE214" s="153"/>
      <c r="CF214" s="153"/>
      <c r="CG214" s="153"/>
      <c r="CH214" s="153"/>
    </row>
    <row r="215" spans="1:86" ht="15.75">
      <c r="A215" s="162" t="s">
        <v>206</v>
      </c>
      <c r="B215" s="155" t="s">
        <v>120</v>
      </c>
      <c r="C215" s="155" t="s">
        <v>41</v>
      </c>
      <c r="D215" s="155" t="s">
        <v>50</v>
      </c>
      <c r="E215" s="155" t="s">
        <v>209</v>
      </c>
      <c r="F215" s="155" t="s">
        <v>207</v>
      </c>
      <c r="G215" s="156"/>
      <c r="H215" s="156"/>
      <c r="I215" s="156"/>
      <c r="J215" s="156"/>
      <c r="K215" s="156"/>
      <c r="L215" s="156"/>
      <c r="M215" s="157"/>
      <c r="N215" s="157"/>
      <c r="O215" s="157"/>
      <c r="P215" s="156"/>
      <c r="Q215" s="156"/>
      <c r="R215" s="156"/>
      <c r="S215" s="156"/>
      <c r="T215" s="156"/>
      <c r="U215" s="156"/>
      <c r="V215" s="156"/>
      <c r="W215" s="165"/>
      <c r="X215" s="165"/>
      <c r="Y215" s="196">
        <v>621</v>
      </c>
      <c r="Z215" s="196">
        <v>13133.1</v>
      </c>
      <c r="AA215" s="196">
        <v>13133.1</v>
      </c>
      <c r="AB215" s="158">
        <f t="shared" si="35"/>
        <v>1</v>
      </c>
      <c r="AC215" s="159">
        <f>AC223</f>
        <v>0</v>
      </c>
      <c r="AD215" s="160">
        <f>AD223</f>
        <v>443</v>
      </c>
      <c r="AE215" s="161">
        <f>AA549/AD215</f>
        <v>0.6467268623024831</v>
      </c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3"/>
      <c r="BI215" s="153"/>
      <c r="BJ215" s="153"/>
      <c r="BK215" s="153"/>
      <c r="BL215" s="153"/>
      <c r="BM215" s="153"/>
      <c r="BN215" s="153"/>
      <c r="BO215" s="153"/>
      <c r="BP215" s="153"/>
      <c r="BQ215" s="153"/>
      <c r="BR215" s="153"/>
      <c r="BS215" s="153"/>
      <c r="BT215" s="153"/>
      <c r="BU215" s="153"/>
      <c r="BV215" s="153"/>
      <c r="BW215" s="153"/>
      <c r="BX215" s="153"/>
      <c r="BY215" s="153"/>
      <c r="BZ215" s="153"/>
      <c r="CA215" s="153"/>
      <c r="CB215" s="153"/>
      <c r="CC215" s="153"/>
      <c r="CD215" s="153"/>
      <c r="CE215" s="153"/>
      <c r="CF215" s="153"/>
      <c r="CG215" s="153"/>
      <c r="CH215" s="153"/>
    </row>
    <row r="216" spans="1:86" ht="78.75">
      <c r="A216" s="162" t="s">
        <v>210</v>
      </c>
      <c r="B216" s="155" t="s">
        <v>120</v>
      </c>
      <c r="C216" s="155" t="s">
        <v>41</v>
      </c>
      <c r="D216" s="155" t="s">
        <v>50</v>
      </c>
      <c r="E216" s="155" t="s">
        <v>211</v>
      </c>
      <c r="F216" s="155" t="s">
        <v>38</v>
      </c>
      <c r="G216" s="156"/>
      <c r="H216" s="156"/>
      <c r="I216" s="156"/>
      <c r="J216" s="156"/>
      <c r="K216" s="156"/>
      <c r="L216" s="156"/>
      <c r="M216" s="190"/>
      <c r="N216" s="190"/>
      <c r="O216" s="190"/>
      <c r="P216" s="156"/>
      <c r="Q216" s="156"/>
      <c r="R216" s="156"/>
      <c r="S216" s="156"/>
      <c r="T216" s="156"/>
      <c r="U216" s="156"/>
      <c r="V216" s="156"/>
      <c r="W216" s="165"/>
      <c r="X216" s="192"/>
      <c r="Y216" s="196">
        <f>Y217+Y220+Y222</f>
        <v>650</v>
      </c>
      <c r="Z216" s="196">
        <f>Z217+Z220+Z222</f>
        <v>650</v>
      </c>
      <c r="AA216" s="196">
        <f>AA217+AA220+AA222</f>
        <v>650</v>
      </c>
      <c r="AB216" s="158">
        <f aca="true" t="shared" si="40" ref="AB216:AB247">AA216/Z216</f>
        <v>1</v>
      </c>
      <c r="AC216" s="159"/>
      <c r="AD216" s="160"/>
      <c r="AE216" s="161"/>
      <c r="AF216" s="153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3"/>
      <c r="AU216" s="153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3"/>
      <c r="BG216" s="153"/>
      <c r="BH216" s="153"/>
      <c r="BI216" s="153"/>
      <c r="BJ216" s="153"/>
      <c r="BK216" s="153"/>
      <c r="BL216" s="153"/>
      <c r="BM216" s="153"/>
      <c r="BN216" s="153"/>
      <c r="BO216" s="153"/>
      <c r="BP216" s="153"/>
      <c r="BQ216" s="153"/>
      <c r="BR216" s="153"/>
      <c r="BS216" s="153"/>
      <c r="BT216" s="153"/>
      <c r="BU216" s="153"/>
      <c r="BV216" s="153"/>
      <c r="BW216" s="153"/>
      <c r="BX216" s="153"/>
      <c r="BY216" s="153"/>
      <c r="BZ216" s="153"/>
      <c r="CA216" s="153"/>
      <c r="CB216" s="153"/>
      <c r="CC216" s="153"/>
      <c r="CD216" s="153"/>
      <c r="CE216" s="153"/>
      <c r="CF216" s="153"/>
      <c r="CG216" s="153"/>
      <c r="CH216" s="153"/>
    </row>
    <row r="217" spans="1:86" ht="47.25">
      <c r="A217" s="163" t="s">
        <v>100</v>
      </c>
      <c r="B217" s="155" t="s">
        <v>120</v>
      </c>
      <c r="C217" s="155" t="s">
        <v>41</v>
      </c>
      <c r="D217" s="155" t="s">
        <v>50</v>
      </c>
      <c r="E217" s="155" t="s">
        <v>211</v>
      </c>
      <c r="F217" s="155" t="s">
        <v>101</v>
      </c>
      <c r="G217" s="156"/>
      <c r="H217" s="156"/>
      <c r="I217" s="156"/>
      <c r="J217" s="156"/>
      <c r="K217" s="156"/>
      <c r="L217" s="156"/>
      <c r="M217" s="190"/>
      <c r="N217" s="190"/>
      <c r="O217" s="190"/>
      <c r="P217" s="156"/>
      <c r="Q217" s="156"/>
      <c r="R217" s="156"/>
      <c r="S217" s="156"/>
      <c r="T217" s="156"/>
      <c r="U217" s="156"/>
      <c r="V217" s="156"/>
      <c r="W217" s="165"/>
      <c r="X217" s="192"/>
      <c r="Y217" s="196">
        <f aca="true" t="shared" si="41" ref="Y217:AA218">Y218</f>
        <v>40</v>
      </c>
      <c r="Z217" s="196">
        <f t="shared" si="41"/>
        <v>40</v>
      </c>
      <c r="AA217" s="196">
        <f t="shared" si="41"/>
        <v>40</v>
      </c>
      <c r="AB217" s="158">
        <f t="shared" si="40"/>
        <v>1</v>
      </c>
      <c r="AC217" s="159"/>
      <c r="AD217" s="160"/>
      <c r="AE217" s="161"/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3"/>
      <c r="BG217" s="153"/>
      <c r="BH217" s="153"/>
      <c r="BI217" s="153"/>
      <c r="BJ217" s="153"/>
      <c r="BK217" s="153"/>
      <c r="BL217" s="153"/>
      <c r="BM217" s="153"/>
      <c r="BN217" s="153"/>
      <c r="BO217" s="153"/>
      <c r="BP217" s="153"/>
      <c r="BQ217" s="153"/>
      <c r="BR217" s="153"/>
      <c r="BS217" s="153"/>
      <c r="BT217" s="153"/>
      <c r="BU217" s="153"/>
      <c r="BV217" s="153"/>
      <c r="BW217" s="153"/>
      <c r="BX217" s="153"/>
      <c r="BY217" s="153"/>
      <c r="BZ217" s="153"/>
      <c r="CA217" s="153"/>
      <c r="CB217" s="153"/>
      <c r="CC217" s="153"/>
      <c r="CD217" s="153"/>
      <c r="CE217" s="153"/>
      <c r="CF217" s="153"/>
      <c r="CG217" s="153"/>
      <c r="CH217" s="153"/>
    </row>
    <row r="218" spans="1:86" ht="47.25">
      <c r="A218" s="163" t="s">
        <v>102</v>
      </c>
      <c r="B218" s="155" t="s">
        <v>120</v>
      </c>
      <c r="C218" s="155" t="s">
        <v>41</v>
      </c>
      <c r="D218" s="155" t="s">
        <v>50</v>
      </c>
      <c r="E218" s="155" t="s">
        <v>211</v>
      </c>
      <c r="F218" s="155" t="s">
        <v>103</v>
      </c>
      <c r="G218" s="156"/>
      <c r="H218" s="156"/>
      <c r="I218" s="156"/>
      <c r="J218" s="156"/>
      <c r="K218" s="156"/>
      <c r="L218" s="156"/>
      <c r="M218" s="190"/>
      <c r="N218" s="190"/>
      <c r="O218" s="190"/>
      <c r="P218" s="156"/>
      <c r="Q218" s="156"/>
      <c r="R218" s="156"/>
      <c r="S218" s="156"/>
      <c r="T218" s="156"/>
      <c r="U218" s="156"/>
      <c r="V218" s="156"/>
      <c r="W218" s="165"/>
      <c r="X218" s="192"/>
      <c r="Y218" s="196">
        <f t="shared" si="41"/>
        <v>40</v>
      </c>
      <c r="Z218" s="196">
        <f t="shared" si="41"/>
        <v>40</v>
      </c>
      <c r="AA218" s="196">
        <f t="shared" si="41"/>
        <v>40</v>
      </c>
      <c r="AB218" s="158">
        <f t="shared" si="40"/>
        <v>1</v>
      </c>
      <c r="AC218" s="159"/>
      <c r="AD218" s="160"/>
      <c r="AE218" s="161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53"/>
      <c r="BI218" s="153"/>
      <c r="BJ218" s="153"/>
      <c r="BK218" s="153"/>
      <c r="BL218" s="153"/>
      <c r="BM218" s="153"/>
      <c r="BN218" s="153"/>
      <c r="BO218" s="153"/>
      <c r="BP218" s="153"/>
      <c r="BQ218" s="153"/>
      <c r="BR218" s="153"/>
      <c r="BS218" s="153"/>
      <c r="BT218" s="153"/>
      <c r="BU218" s="153"/>
      <c r="BV218" s="153"/>
      <c r="BW218" s="153"/>
      <c r="BX218" s="153"/>
      <c r="BY218" s="153"/>
      <c r="BZ218" s="153"/>
      <c r="CA218" s="153"/>
      <c r="CB218" s="153"/>
      <c r="CC218" s="153"/>
      <c r="CD218" s="153"/>
      <c r="CE218" s="153"/>
      <c r="CF218" s="153"/>
      <c r="CG218" s="153"/>
      <c r="CH218" s="153"/>
    </row>
    <row r="219" spans="1:86" ht="47.25">
      <c r="A219" s="163" t="s">
        <v>106</v>
      </c>
      <c r="B219" s="155" t="s">
        <v>120</v>
      </c>
      <c r="C219" s="155" t="s">
        <v>41</v>
      </c>
      <c r="D219" s="155" t="s">
        <v>50</v>
      </c>
      <c r="E219" s="155" t="s">
        <v>211</v>
      </c>
      <c r="F219" s="155" t="s">
        <v>107</v>
      </c>
      <c r="G219" s="156"/>
      <c r="H219" s="156"/>
      <c r="I219" s="156"/>
      <c r="J219" s="156"/>
      <c r="K219" s="156"/>
      <c r="L219" s="156"/>
      <c r="M219" s="190"/>
      <c r="N219" s="190"/>
      <c r="O219" s="190"/>
      <c r="P219" s="156"/>
      <c r="Q219" s="156"/>
      <c r="R219" s="156"/>
      <c r="S219" s="156"/>
      <c r="T219" s="156"/>
      <c r="U219" s="156"/>
      <c r="V219" s="156"/>
      <c r="W219" s="165"/>
      <c r="X219" s="192"/>
      <c r="Y219" s="196">
        <v>40</v>
      </c>
      <c r="Z219" s="196">
        <v>40</v>
      </c>
      <c r="AA219" s="196">
        <v>40</v>
      </c>
      <c r="AB219" s="158">
        <f t="shared" si="40"/>
        <v>1</v>
      </c>
      <c r="AC219" s="159"/>
      <c r="AD219" s="160"/>
      <c r="AE219" s="161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  <c r="BI219" s="153"/>
      <c r="BJ219" s="153"/>
      <c r="BK219" s="153"/>
      <c r="BL219" s="153"/>
      <c r="BM219" s="153"/>
      <c r="BN219" s="153"/>
      <c r="BO219" s="153"/>
      <c r="BP219" s="153"/>
      <c r="BQ219" s="153"/>
      <c r="BR219" s="153"/>
      <c r="BS219" s="153"/>
      <c r="BT219" s="153"/>
      <c r="BU219" s="153"/>
      <c r="BV219" s="153"/>
      <c r="BW219" s="153"/>
      <c r="BX219" s="153"/>
      <c r="BY219" s="153"/>
      <c r="BZ219" s="153"/>
      <c r="CA219" s="153"/>
      <c r="CB219" s="153"/>
      <c r="CC219" s="153"/>
      <c r="CD219" s="153"/>
      <c r="CE219" s="153"/>
      <c r="CF219" s="153"/>
      <c r="CG219" s="153"/>
      <c r="CH219" s="153"/>
    </row>
    <row r="220" spans="1:86" ht="26.25" customHeight="1">
      <c r="A220" s="171" t="s">
        <v>212</v>
      </c>
      <c r="B220" s="155" t="s">
        <v>120</v>
      </c>
      <c r="C220" s="155" t="s">
        <v>41</v>
      </c>
      <c r="D220" s="155" t="s">
        <v>50</v>
      </c>
      <c r="E220" s="155" t="s">
        <v>211</v>
      </c>
      <c r="F220" s="155" t="s">
        <v>213</v>
      </c>
      <c r="G220" s="156"/>
      <c r="H220" s="156"/>
      <c r="I220" s="156"/>
      <c r="J220" s="156"/>
      <c r="K220" s="156"/>
      <c r="L220" s="156"/>
      <c r="M220" s="190"/>
      <c r="N220" s="190"/>
      <c r="O220" s="190"/>
      <c r="P220" s="156"/>
      <c r="Q220" s="156"/>
      <c r="R220" s="156"/>
      <c r="S220" s="156"/>
      <c r="T220" s="156"/>
      <c r="U220" s="156"/>
      <c r="V220" s="156"/>
      <c r="W220" s="165"/>
      <c r="X220" s="192"/>
      <c r="Y220" s="196">
        <f>Y221</f>
        <v>10</v>
      </c>
      <c r="Z220" s="196">
        <f>Z221</f>
        <v>10</v>
      </c>
      <c r="AA220" s="196">
        <f>AA221</f>
        <v>10</v>
      </c>
      <c r="AB220" s="158">
        <f t="shared" si="40"/>
        <v>1</v>
      </c>
      <c r="AC220" s="159"/>
      <c r="AD220" s="160"/>
      <c r="AE220" s="161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  <c r="BI220" s="153"/>
      <c r="BJ220" s="153"/>
      <c r="BK220" s="153"/>
      <c r="BL220" s="153"/>
      <c r="BM220" s="153"/>
      <c r="BN220" s="153"/>
      <c r="BO220" s="153"/>
      <c r="BP220" s="153"/>
      <c r="BQ220" s="153"/>
      <c r="BR220" s="153"/>
      <c r="BS220" s="153"/>
      <c r="BT220" s="153"/>
      <c r="BU220" s="153"/>
      <c r="BV220" s="153"/>
      <c r="BW220" s="153"/>
      <c r="BX220" s="153"/>
      <c r="BY220" s="153"/>
      <c r="BZ220" s="153"/>
      <c r="CA220" s="153"/>
      <c r="CB220" s="153"/>
      <c r="CC220" s="153"/>
      <c r="CD220" s="153"/>
      <c r="CE220" s="153"/>
      <c r="CF220" s="153"/>
      <c r="CG220" s="153"/>
      <c r="CH220" s="153"/>
    </row>
    <row r="221" spans="1:86" ht="15.75" customHeight="1">
      <c r="A221" s="232" t="s">
        <v>214</v>
      </c>
      <c r="B221" s="155" t="s">
        <v>120</v>
      </c>
      <c r="C221" s="155" t="s">
        <v>41</v>
      </c>
      <c r="D221" s="155" t="s">
        <v>50</v>
      </c>
      <c r="E221" s="155" t="s">
        <v>211</v>
      </c>
      <c r="F221" s="155" t="s">
        <v>215</v>
      </c>
      <c r="G221" s="156"/>
      <c r="H221" s="156"/>
      <c r="I221" s="156"/>
      <c r="J221" s="156"/>
      <c r="K221" s="156"/>
      <c r="L221" s="156"/>
      <c r="M221" s="190"/>
      <c r="N221" s="190"/>
      <c r="O221" s="190"/>
      <c r="P221" s="156"/>
      <c r="Q221" s="156"/>
      <c r="R221" s="156"/>
      <c r="S221" s="156"/>
      <c r="T221" s="156"/>
      <c r="U221" s="156"/>
      <c r="V221" s="156"/>
      <c r="W221" s="165"/>
      <c r="X221" s="192"/>
      <c r="Y221" s="196">
        <v>10</v>
      </c>
      <c r="Z221" s="196">
        <v>10</v>
      </c>
      <c r="AA221" s="196">
        <v>10</v>
      </c>
      <c r="AB221" s="158">
        <f t="shared" si="40"/>
        <v>1</v>
      </c>
      <c r="AC221" s="159"/>
      <c r="AD221" s="160"/>
      <c r="AE221" s="161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53"/>
      <c r="BI221" s="153"/>
      <c r="BJ221" s="153"/>
      <c r="BK221" s="153"/>
      <c r="BL221" s="153"/>
      <c r="BM221" s="153"/>
      <c r="BN221" s="153"/>
      <c r="BO221" s="153"/>
      <c r="BP221" s="153"/>
      <c r="BQ221" s="153"/>
      <c r="BR221" s="153"/>
      <c r="BS221" s="153"/>
      <c r="BT221" s="153"/>
      <c r="BU221" s="153"/>
      <c r="BV221" s="153"/>
      <c r="BW221" s="153"/>
      <c r="BX221" s="153"/>
      <c r="BY221" s="153"/>
      <c r="BZ221" s="153"/>
      <c r="CA221" s="153"/>
      <c r="CB221" s="153"/>
      <c r="CC221" s="153"/>
      <c r="CD221" s="153"/>
      <c r="CE221" s="153"/>
      <c r="CF221" s="153"/>
      <c r="CG221" s="153"/>
      <c r="CH221" s="153"/>
    </row>
    <row r="222" spans="1:86" ht="28.5" customHeight="1">
      <c r="A222" s="213" t="s">
        <v>192</v>
      </c>
      <c r="B222" s="155" t="s">
        <v>120</v>
      </c>
      <c r="C222" s="155" t="s">
        <v>41</v>
      </c>
      <c r="D222" s="155" t="s">
        <v>50</v>
      </c>
      <c r="E222" s="155" t="s">
        <v>211</v>
      </c>
      <c r="F222" s="155" t="s">
        <v>193</v>
      </c>
      <c r="G222" s="156"/>
      <c r="H222" s="156"/>
      <c r="I222" s="156"/>
      <c r="J222" s="156"/>
      <c r="K222" s="156"/>
      <c r="L222" s="156"/>
      <c r="M222" s="190"/>
      <c r="N222" s="190"/>
      <c r="O222" s="190"/>
      <c r="P222" s="156"/>
      <c r="Q222" s="156"/>
      <c r="R222" s="156"/>
      <c r="S222" s="156"/>
      <c r="T222" s="156"/>
      <c r="U222" s="156"/>
      <c r="V222" s="156"/>
      <c r="W222" s="165"/>
      <c r="X222" s="192"/>
      <c r="Y222" s="196">
        <v>600</v>
      </c>
      <c r="Z222" s="196">
        <v>600</v>
      </c>
      <c r="AA222" s="196">
        <v>600</v>
      </c>
      <c r="AB222" s="158">
        <f t="shared" si="40"/>
        <v>1</v>
      </c>
      <c r="AC222" s="159"/>
      <c r="AD222" s="160"/>
      <c r="AE222" s="161"/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53"/>
      <c r="AX222" s="153"/>
      <c r="AY222" s="153"/>
      <c r="AZ222" s="153"/>
      <c r="BA222" s="153"/>
      <c r="BB222" s="153"/>
      <c r="BC222" s="153"/>
      <c r="BD222" s="153"/>
      <c r="BE222" s="153"/>
      <c r="BF222" s="153"/>
      <c r="BG222" s="153"/>
      <c r="BH222" s="153"/>
      <c r="BI222" s="153"/>
      <c r="BJ222" s="153"/>
      <c r="BK222" s="153"/>
      <c r="BL222" s="153"/>
      <c r="BM222" s="153"/>
      <c r="BN222" s="153"/>
      <c r="BO222" s="153"/>
      <c r="BP222" s="153"/>
      <c r="BQ222" s="153"/>
      <c r="BR222" s="153"/>
      <c r="BS222" s="153"/>
      <c r="BT222" s="153"/>
      <c r="BU222" s="153"/>
      <c r="BV222" s="153"/>
      <c r="BW222" s="153"/>
      <c r="BX222" s="153"/>
      <c r="BY222" s="153"/>
      <c r="BZ222" s="153"/>
      <c r="CA222" s="153"/>
      <c r="CB222" s="153"/>
      <c r="CC222" s="153"/>
      <c r="CD222" s="153"/>
      <c r="CE222" s="153"/>
      <c r="CF222" s="153"/>
      <c r="CG222" s="153"/>
      <c r="CH222" s="153"/>
    </row>
    <row r="223" spans="1:86" s="238" customFormat="1" ht="31.5">
      <c r="A223" s="233" t="s">
        <v>24</v>
      </c>
      <c r="B223" s="146" t="s">
        <v>120</v>
      </c>
      <c r="C223" s="146" t="s">
        <v>44</v>
      </c>
      <c r="D223" s="146" t="s">
        <v>43</v>
      </c>
      <c r="E223" s="146" t="s">
        <v>40</v>
      </c>
      <c r="F223" s="146" t="s">
        <v>38</v>
      </c>
      <c r="G223" s="147" t="e">
        <f>#REF!+G224+#REF!+#REF!</f>
        <v>#REF!</v>
      </c>
      <c r="H223" s="147" t="e">
        <f>#REF!+H224+#REF!+#REF!</f>
        <v>#REF!</v>
      </c>
      <c r="I223" s="147" t="e">
        <f>#REF!+I224+#REF!+#REF!</f>
        <v>#REF!</v>
      </c>
      <c r="J223" s="147" t="e">
        <f>#REF!+J224+#REF!+#REF!</f>
        <v>#REF!</v>
      </c>
      <c r="K223" s="147" t="e">
        <f>#REF!+K224+#REF!+#REF!</f>
        <v>#REF!</v>
      </c>
      <c r="L223" s="147" t="e">
        <f>#REF!+L224+#REF!+#REF!</f>
        <v>#REF!</v>
      </c>
      <c r="M223" s="147">
        <v>10990.8</v>
      </c>
      <c r="N223" s="147">
        <v>2131.1</v>
      </c>
      <c r="O223" s="147">
        <v>8859.7</v>
      </c>
      <c r="P223" s="147" t="e">
        <f>#REF!+P224+#REF!+#REF!</f>
        <v>#REF!</v>
      </c>
      <c r="Q223" s="147" t="e">
        <f>#REF!+Q224+#REF!+#REF!</f>
        <v>#REF!</v>
      </c>
      <c r="R223" s="147" t="e">
        <f>#REF!+R224+#REF!+#REF!</f>
        <v>#REF!</v>
      </c>
      <c r="S223" s="147" t="e">
        <f aca="true" t="shared" si="42" ref="S223:AA224">S224</f>
        <v>#REF!</v>
      </c>
      <c r="T223" s="147" t="e">
        <f t="shared" si="42"/>
        <v>#REF!</v>
      </c>
      <c r="U223" s="147" t="e">
        <f t="shared" si="42"/>
        <v>#REF!</v>
      </c>
      <c r="V223" s="147" t="e">
        <f t="shared" si="42"/>
        <v>#REF!</v>
      </c>
      <c r="W223" s="147" t="e">
        <f t="shared" si="42"/>
        <v>#REF!</v>
      </c>
      <c r="X223" s="147" t="e">
        <f t="shared" si="42"/>
        <v>#REF!</v>
      </c>
      <c r="Y223" s="147">
        <f t="shared" si="42"/>
        <v>3351.2</v>
      </c>
      <c r="Z223" s="147">
        <f t="shared" si="42"/>
        <v>1443.98</v>
      </c>
      <c r="AA223" s="147">
        <f t="shared" si="42"/>
        <v>1443.98</v>
      </c>
      <c r="AB223" s="149">
        <f t="shared" si="40"/>
        <v>1</v>
      </c>
      <c r="AC223" s="234"/>
      <c r="AD223" s="235">
        <f>AD227</f>
        <v>443</v>
      </c>
      <c r="AE223" s="236">
        <f>AA550/AD223</f>
        <v>0.6467268623024831</v>
      </c>
      <c r="AF223" s="153"/>
      <c r="AG223" s="237"/>
      <c r="AH223" s="237"/>
      <c r="AI223" s="237"/>
      <c r="AJ223" s="237"/>
      <c r="AK223" s="237"/>
      <c r="AL223" s="237"/>
      <c r="AM223" s="237"/>
      <c r="AN223" s="237"/>
      <c r="AO223" s="237"/>
      <c r="AP223" s="237"/>
      <c r="AQ223" s="237"/>
      <c r="AR223" s="237"/>
      <c r="AS223" s="237"/>
      <c r="AT223" s="237"/>
      <c r="AU223" s="237"/>
      <c r="AV223" s="237"/>
      <c r="AW223" s="237"/>
      <c r="AX223" s="237"/>
      <c r="AY223" s="237"/>
      <c r="AZ223" s="237"/>
      <c r="BA223" s="237"/>
      <c r="BB223" s="237"/>
      <c r="BC223" s="237"/>
      <c r="BD223" s="237"/>
      <c r="BE223" s="237"/>
      <c r="BF223" s="237"/>
      <c r="BG223" s="237"/>
      <c r="BH223" s="237"/>
      <c r="BI223" s="237"/>
      <c r="BJ223" s="237"/>
      <c r="BK223" s="237"/>
      <c r="BL223" s="237"/>
      <c r="BM223" s="237"/>
      <c r="BN223" s="237"/>
      <c r="BO223" s="237"/>
      <c r="BP223" s="237"/>
      <c r="BQ223" s="237"/>
      <c r="BR223" s="237"/>
      <c r="BS223" s="237"/>
      <c r="BT223" s="237"/>
      <c r="BU223" s="237"/>
      <c r="BV223" s="237"/>
      <c r="BW223" s="237"/>
      <c r="BX223" s="237"/>
      <c r="BY223" s="237"/>
      <c r="BZ223" s="237"/>
      <c r="CA223" s="237"/>
      <c r="CB223" s="237"/>
      <c r="CC223" s="237"/>
      <c r="CD223" s="237"/>
      <c r="CE223" s="237"/>
      <c r="CF223" s="237"/>
      <c r="CG223" s="237"/>
      <c r="CH223" s="237"/>
    </row>
    <row r="224" spans="1:86" ht="15.75">
      <c r="A224" s="239" t="s">
        <v>25</v>
      </c>
      <c r="B224" s="155" t="s">
        <v>120</v>
      </c>
      <c r="C224" s="155" t="s">
        <v>44</v>
      </c>
      <c r="D224" s="155" t="s">
        <v>37</v>
      </c>
      <c r="E224" s="155" t="s">
        <v>40</v>
      </c>
      <c r="F224" s="155" t="s">
        <v>38</v>
      </c>
      <c r="G224" s="157" t="e">
        <f>#REF!+#REF!+#REF!</f>
        <v>#REF!</v>
      </c>
      <c r="H224" s="157" t="e">
        <f>#REF!+#REF!+#REF!</f>
        <v>#REF!</v>
      </c>
      <c r="I224" s="157" t="e">
        <f>#REF!+#REF!+#REF!</f>
        <v>#REF!</v>
      </c>
      <c r="J224" s="157" t="e">
        <f>#REF!+#REF!+#REF!</f>
        <v>#REF!</v>
      </c>
      <c r="K224" s="157" t="e">
        <f>#REF!+#REF!+#REF!</f>
        <v>#REF!</v>
      </c>
      <c r="L224" s="157" t="e">
        <f>#REF!+#REF!+#REF!</f>
        <v>#REF!</v>
      </c>
      <c r="M224" s="157">
        <v>10012.8</v>
      </c>
      <c r="N224" s="157">
        <v>2107.1</v>
      </c>
      <c r="O224" s="157">
        <v>7905.7</v>
      </c>
      <c r="P224" s="157" t="e">
        <f>#REF!+#REF!+#REF!</f>
        <v>#REF!</v>
      </c>
      <c r="Q224" s="157" t="e">
        <f>#REF!+#REF!+#REF!</f>
        <v>#REF!</v>
      </c>
      <c r="R224" s="157" t="e">
        <f>#REF!+#REF!+#REF!</f>
        <v>#REF!</v>
      </c>
      <c r="S224" s="156" t="e">
        <f t="shared" si="42"/>
        <v>#REF!</v>
      </c>
      <c r="T224" s="156" t="e">
        <f t="shared" si="42"/>
        <v>#REF!</v>
      </c>
      <c r="U224" s="156" t="e">
        <f t="shared" si="42"/>
        <v>#REF!</v>
      </c>
      <c r="V224" s="156" t="e">
        <f t="shared" si="42"/>
        <v>#REF!</v>
      </c>
      <c r="W224" s="156" t="e">
        <f t="shared" si="42"/>
        <v>#REF!</v>
      </c>
      <c r="X224" s="156" t="e">
        <f t="shared" si="42"/>
        <v>#REF!</v>
      </c>
      <c r="Y224" s="156">
        <f t="shared" si="42"/>
        <v>3351.2</v>
      </c>
      <c r="Z224" s="156">
        <f t="shared" si="42"/>
        <v>1443.98</v>
      </c>
      <c r="AA224" s="156">
        <f t="shared" si="42"/>
        <v>1443.98</v>
      </c>
      <c r="AB224" s="158">
        <f t="shared" si="40"/>
        <v>1</v>
      </c>
      <c r="AC224" s="240" t="e">
        <f>AC225</f>
        <v>#REF!</v>
      </c>
      <c r="AD224" s="160">
        <f>AD227</f>
        <v>443</v>
      </c>
      <c r="AE224" s="161">
        <f>AA551/AD224</f>
        <v>0.6467268623024831</v>
      </c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  <c r="BI224" s="153"/>
      <c r="BJ224" s="153"/>
      <c r="BK224" s="153"/>
      <c r="BL224" s="153"/>
      <c r="BM224" s="153"/>
      <c r="BN224" s="153"/>
      <c r="BO224" s="153"/>
      <c r="BP224" s="153"/>
      <c r="BQ224" s="153"/>
      <c r="BR224" s="153"/>
      <c r="BS224" s="153"/>
      <c r="BT224" s="153"/>
      <c r="BU224" s="153"/>
      <c r="BV224" s="153"/>
      <c r="BW224" s="153"/>
      <c r="BX224" s="153"/>
      <c r="BY224" s="153"/>
      <c r="BZ224" s="153"/>
      <c r="CA224" s="153"/>
      <c r="CB224" s="153"/>
      <c r="CC224" s="153"/>
      <c r="CD224" s="153"/>
      <c r="CE224" s="153"/>
      <c r="CF224" s="153"/>
      <c r="CG224" s="153"/>
      <c r="CH224" s="153"/>
    </row>
    <row r="225" spans="1:86" ht="15.75">
      <c r="A225" s="162" t="s">
        <v>172</v>
      </c>
      <c r="B225" s="155" t="s">
        <v>120</v>
      </c>
      <c r="C225" s="155" t="s">
        <v>44</v>
      </c>
      <c r="D225" s="155" t="s">
        <v>37</v>
      </c>
      <c r="E225" s="155" t="s">
        <v>173</v>
      </c>
      <c r="F225" s="155" t="s">
        <v>38</v>
      </c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6" t="e">
        <f>#REF!</f>
        <v>#REF!</v>
      </c>
      <c r="T225" s="156" t="e">
        <f>#REF!</f>
        <v>#REF!</v>
      </c>
      <c r="U225" s="156" t="e">
        <f>#REF!</f>
        <v>#REF!</v>
      </c>
      <c r="V225" s="156" t="e">
        <f>#REF!</f>
        <v>#REF!</v>
      </c>
      <c r="W225" s="156" t="e">
        <f>#REF!</f>
        <v>#REF!</v>
      </c>
      <c r="X225" s="156" t="e">
        <f>#REF!</f>
        <v>#REF!</v>
      </c>
      <c r="Y225" s="156">
        <f aca="true" t="shared" si="43" ref="Y225:AA228">Y226</f>
        <v>3351.2</v>
      </c>
      <c r="Z225" s="156">
        <f t="shared" si="43"/>
        <v>1443.98</v>
      </c>
      <c r="AA225" s="156">
        <f t="shared" si="43"/>
        <v>1443.98</v>
      </c>
      <c r="AB225" s="158">
        <f t="shared" si="40"/>
        <v>1</v>
      </c>
      <c r="AC225" s="159" t="e">
        <f>AC227</f>
        <v>#REF!</v>
      </c>
      <c r="AD225" s="160">
        <f>AD227</f>
        <v>443</v>
      </c>
      <c r="AE225" s="161">
        <f>AA552/AD225</f>
        <v>0.6467268623024831</v>
      </c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  <c r="BI225" s="153"/>
      <c r="BJ225" s="153"/>
      <c r="BK225" s="153"/>
      <c r="BL225" s="153"/>
      <c r="BM225" s="153"/>
      <c r="BN225" s="153"/>
      <c r="BO225" s="153"/>
      <c r="BP225" s="153"/>
      <c r="BQ225" s="153"/>
      <c r="BR225" s="153"/>
      <c r="BS225" s="153"/>
      <c r="BT225" s="153"/>
      <c r="BU225" s="153"/>
      <c r="BV225" s="153"/>
      <c r="BW225" s="153"/>
      <c r="BX225" s="153"/>
      <c r="BY225" s="153"/>
      <c r="BZ225" s="153"/>
      <c r="CA225" s="153"/>
      <c r="CB225" s="153"/>
      <c r="CC225" s="153"/>
      <c r="CD225" s="153"/>
      <c r="CE225" s="153"/>
      <c r="CF225" s="153"/>
      <c r="CG225" s="153"/>
      <c r="CH225" s="153"/>
    </row>
    <row r="226" spans="1:86" ht="94.5">
      <c r="A226" s="184" t="s">
        <v>216</v>
      </c>
      <c r="B226" s="155" t="s">
        <v>120</v>
      </c>
      <c r="C226" s="155" t="s">
        <v>44</v>
      </c>
      <c r="D226" s="155" t="s">
        <v>37</v>
      </c>
      <c r="E226" s="155" t="s">
        <v>217</v>
      </c>
      <c r="F226" s="155" t="s">
        <v>38</v>
      </c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6" t="e">
        <f>#REF!</f>
        <v>#REF!</v>
      </c>
      <c r="T226" s="156" t="e">
        <f>#REF!</f>
        <v>#REF!</v>
      </c>
      <c r="U226" s="156" t="e">
        <f>#REF!</f>
        <v>#REF!</v>
      </c>
      <c r="V226" s="156" t="e">
        <f>#REF!</f>
        <v>#REF!</v>
      </c>
      <c r="W226" s="156" t="e">
        <f>#REF!</f>
        <v>#REF!</v>
      </c>
      <c r="X226" s="156" t="e">
        <f>#REF!</f>
        <v>#REF!</v>
      </c>
      <c r="Y226" s="156">
        <f t="shared" si="43"/>
        <v>3351.2</v>
      </c>
      <c r="Z226" s="156">
        <f t="shared" si="43"/>
        <v>1443.98</v>
      </c>
      <c r="AA226" s="156">
        <f t="shared" si="43"/>
        <v>1443.98</v>
      </c>
      <c r="AB226" s="158">
        <f t="shared" si="40"/>
        <v>1</v>
      </c>
      <c r="AC226" s="159"/>
      <c r="AD226" s="160"/>
      <c r="AE226" s="161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153"/>
      <c r="BD226" s="153"/>
      <c r="BE226" s="153"/>
      <c r="BF226" s="153"/>
      <c r="BG226" s="153"/>
      <c r="BH226" s="153"/>
      <c r="BI226" s="153"/>
      <c r="BJ226" s="153"/>
      <c r="BK226" s="153"/>
      <c r="BL226" s="153"/>
      <c r="BM226" s="153"/>
      <c r="BN226" s="153"/>
      <c r="BO226" s="153"/>
      <c r="BP226" s="153"/>
      <c r="BQ226" s="153"/>
      <c r="BR226" s="153"/>
      <c r="BS226" s="153"/>
      <c r="BT226" s="153"/>
      <c r="BU226" s="153"/>
      <c r="BV226" s="153"/>
      <c r="BW226" s="153"/>
      <c r="BX226" s="153"/>
      <c r="BY226" s="153"/>
      <c r="BZ226" s="153"/>
      <c r="CA226" s="153"/>
      <c r="CB226" s="153"/>
      <c r="CC226" s="153"/>
      <c r="CD226" s="153"/>
      <c r="CE226" s="153"/>
      <c r="CF226" s="153"/>
      <c r="CG226" s="153"/>
      <c r="CH226" s="153"/>
    </row>
    <row r="227" spans="1:86" ht="47.25">
      <c r="A227" s="163" t="s">
        <v>100</v>
      </c>
      <c r="B227" s="155" t="s">
        <v>120</v>
      </c>
      <c r="C227" s="155" t="s">
        <v>44</v>
      </c>
      <c r="D227" s="155" t="s">
        <v>37</v>
      </c>
      <c r="E227" s="155" t="s">
        <v>217</v>
      </c>
      <c r="F227" s="155" t="s">
        <v>101</v>
      </c>
      <c r="G227" s="155" t="s">
        <v>101</v>
      </c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6"/>
      <c r="V227" s="156"/>
      <c r="W227" s="156"/>
      <c r="X227" s="165"/>
      <c r="Y227" s="157">
        <f t="shared" si="43"/>
        <v>3351.2</v>
      </c>
      <c r="Z227" s="157">
        <f t="shared" si="43"/>
        <v>1443.98</v>
      </c>
      <c r="AA227" s="157">
        <f t="shared" si="43"/>
        <v>1443.98</v>
      </c>
      <c r="AB227" s="158">
        <f t="shared" si="40"/>
        <v>1</v>
      </c>
      <c r="AC227" s="159" t="e">
        <f>#REF!</f>
        <v>#REF!</v>
      </c>
      <c r="AD227" s="167">
        <v>443</v>
      </c>
      <c r="AE227" s="161" t="e">
        <f>#REF!/AD227</f>
        <v>#REF!</v>
      </c>
      <c r="AF227" s="153"/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  <c r="AT227" s="153"/>
      <c r="AU227" s="153"/>
      <c r="AV227" s="153"/>
      <c r="AW227" s="153"/>
      <c r="AX227" s="153"/>
      <c r="AY227" s="153"/>
      <c r="AZ227" s="153"/>
      <c r="BA227" s="153"/>
      <c r="BB227" s="153"/>
      <c r="BC227" s="153"/>
      <c r="BD227" s="153"/>
      <c r="BE227" s="153"/>
      <c r="BF227" s="153"/>
      <c r="BG227" s="153"/>
      <c r="BH227" s="153"/>
      <c r="BI227" s="153"/>
      <c r="BJ227" s="153"/>
      <c r="BK227" s="153"/>
      <c r="BL227" s="153"/>
      <c r="BM227" s="153"/>
      <c r="BN227" s="153"/>
      <c r="BO227" s="153"/>
      <c r="BP227" s="153"/>
      <c r="BQ227" s="153"/>
      <c r="BR227" s="153"/>
      <c r="BS227" s="153"/>
      <c r="BT227" s="153"/>
      <c r="BU227" s="153"/>
      <c r="BV227" s="153"/>
      <c r="BW227" s="153"/>
      <c r="BX227" s="153"/>
      <c r="BY227" s="153"/>
      <c r="BZ227" s="153"/>
      <c r="CA227" s="153"/>
      <c r="CB227" s="153"/>
      <c r="CC227" s="153"/>
      <c r="CD227" s="153"/>
      <c r="CE227" s="153"/>
      <c r="CF227" s="153"/>
      <c r="CG227" s="153"/>
      <c r="CH227" s="153"/>
    </row>
    <row r="228" spans="1:86" ht="47.25">
      <c r="A228" s="163" t="s">
        <v>102</v>
      </c>
      <c r="B228" s="155" t="s">
        <v>120</v>
      </c>
      <c r="C228" s="155" t="s">
        <v>44</v>
      </c>
      <c r="D228" s="155" t="s">
        <v>37</v>
      </c>
      <c r="E228" s="155" t="s">
        <v>217</v>
      </c>
      <c r="F228" s="155" t="s">
        <v>103</v>
      </c>
      <c r="G228" s="155" t="s">
        <v>103</v>
      </c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6"/>
      <c r="V228" s="156"/>
      <c r="W228" s="156"/>
      <c r="X228" s="165"/>
      <c r="Y228" s="157">
        <f t="shared" si="43"/>
        <v>3351.2</v>
      </c>
      <c r="Z228" s="157">
        <f t="shared" si="43"/>
        <v>1443.98</v>
      </c>
      <c r="AA228" s="157">
        <f t="shared" si="43"/>
        <v>1443.98</v>
      </c>
      <c r="AB228" s="158">
        <f t="shared" si="40"/>
        <v>1</v>
      </c>
      <c r="AC228" s="159"/>
      <c r="AD228" s="167"/>
      <c r="AE228" s="161"/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  <c r="BB228" s="153"/>
      <c r="BC228" s="153"/>
      <c r="BD228" s="153"/>
      <c r="BE228" s="153"/>
      <c r="BF228" s="153"/>
      <c r="BG228" s="153"/>
      <c r="BH228" s="153"/>
      <c r="BI228" s="153"/>
      <c r="BJ228" s="153"/>
      <c r="BK228" s="153"/>
      <c r="BL228" s="153"/>
      <c r="BM228" s="153"/>
      <c r="BN228" s="153"/>
      <c r="BO228" s="153"/>
      <c r="BP228" s="153"/>
      <c r="BQ228" s="153"/>
      <c r="BR228" s="153"/>
      <c r="BS228" s="153"/>
      <c r="BT228" s="153"/>
      <c r="BU228" s="153"/>
      <c r="BV228" s="153"/>
      <c r="BW228" s="153"/>
      <c r="BX228" s="153"/>
      <c r="BY228" s="153"/>
      <c r="BZ228" s="153"/>
      <c r="CA228" s="153"/>
      <c r="CB228" s="153"/>
      <c r="CC228" s="153"/>
      <c r="CD228" s="153"/>
      <c r="CE228" s="153"/>
      <c r="CF228" s="153"/>
      <c r="CG228" s="153"/>
      <c r="CH228" s="153"/>
    </row>
    <row r="229" spans="1:86" ht="38.25" customHeight="1">
      <c r="A229" s="171" t="s">
        <v>218</v>
      </c>
      <c r="B229" s="155" t="s">
        <v>120</v>
      </c>
      <c r="C229" s="155" t="s">
        <v>44</v>
      </c>
      <c r="D229" s="155" t="s">
        <v>37</v>
      </c>
      <c r="E229" s="155" t="s">
        <v>217</v>
      </c>
      <c r="F229" s="155" t="s">
        <v>219</v>
      </c>
      <c r="G229" s="155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6"/>
      <c r="V229" s="156"/>
      <c r="W229" s="156"/>
      <c r="X229" s="165"/>
      <c r="Y229" s="157">
        <v>3351.2</v>
      </c>
      <c r="Z229" s="157">
        <v>1443.98</v>
      </c>
      <c r="AA229" s="157">
        <v>1443.98</v>
      </c>
      <c r="AB229" s="158">
        <f t="shared" si="40"/>
        <v>1</v>
      </c>
      <c r="AC229" s="159"/>
      <c r="AD229" s="167"/>
      <c r="AE229" s="161"/>
      <c r="AF229" s="153"/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  <c r="AT229" s="153"/>
      <c r="AU229" s="153"/>
      <c r="AV229" s="153"/>
      <c r="AW229" s="153"/>
      <c r="AX229" s="153"/>
      <c r="AY229" s="153"/>
      <c r="AZ229" s="153"/>
      <c r="BA229" s="153"/>
      <c r="BB229" s="153"/>
      <c r="BC229" s="153"/>
      <c r="BD229" s="153"/>
      <c r="BE229" s="153"/>
      <c r="BF229" s="153"/>
      <c r="BG229" s="153"/>
      <c r="BH229" s="153"/>
      <c r="BI229" s="153"/>
      <c r="BJ229" s="153"/>
      <c r="BK229" s="153"/>
      <c r="BL229" s="153"/>
      <c r="BM229" s="153"/>
      <c r="BN229" s="153"/>
      <c r="BO229" s="153"/>
      <c r="BP229" s="153"/>
      <c r="BQ229" s="153"/>
      <c r="BR229" s="153"/>
      <c r="BS229" s="153"/>
      <c r="BT229" s="153"/>
      <c r="BU229" s="153"/>
      <c r="BV229" s="153"/>
      <c r="BW229" s="153"/>
      <c r="BX229" s="153"/>
      <c r="BY229" s="153"/>
      <c r="BZ229" s="153"/>
      <c r="CA229" s="153"/>
      <c r="CB229" s="153"/>
      <c r="CC229" s="153"/>
      <c r="CD229" s="153"/>
      <c r="CE229" s="153"/>
      <c r="CF229" s="153"/>
      <c r="CG229" s="153"/>
      <c r="CH229" s="153"/>
    </row>
    <row r="230" spans="1:32" ht="15.75">
      <c r="A230" s="233" t="s">
        <v>26</v>
      </c>
      <c r="B230" s="146" t="s">
        <v>120</v>
      </c>
      <c r="C230" s="146" t="s">
        <v>45</v>
      </c>
      <c r="D230" s="146" t="s">
        <v>43</v>
      </c>
      <c r="E230" s="146" t="s">
        <v>40</v>
      </c>
      <c r="F230" s="146" t="s">
        <v>38</v>
      </c>
      <c r="G230" s="147" t="e">
        <f aca="true" t="shared" si="44" ref="G230:L230">G325+G355+G456+G480</f>
        <v>#REF!</v>
      </c>
      <c r="H230" s="147" t="e">
        <f t="shared" si="44"/>
        <v>#REF!</v>
      </c>
      <c r="I230" s="147" t="e">
        <f t="shared" si="44"/>
        <v>#REF!</v>
      </c>
      <c r="J230" s="147" t="e">
        <f t="shared" si="44"/>
        <v>#REF!</v>
      </c>
      <c r="K230" s="147" t="e">
        <f t="shared" si="44"/>
        <v>#REF!</v>
      </c>
      <c r="L230" s="147" t="e">
        <f t="shared" si="44"/>
        <v>#REF!</v>
      </c>
      <c r="M230" s="147">
        <v>95386.5</v>
      </c>
      <c r="N230" s="147">
        <v>46360.7</v>
      </c>
      <c r="O230" s="147">
        <v>49025.8</v>
      </c>
      <c r="P230" s="147" t="e">
        <f aca="true" t="shared" si="45" ref="P230:X230">P325+P355+P456+P480</f>
        <v>#REF!</v>
      </c>
      <c r="Q230" s="147" t="e">
        <f t="shared" si="45"/>
        <v>#REF!</v>
      </c>
      <c r="R230" s="147" t="e">
        <f t="shared" si="45"/>
        <v>#REF!</v>
      </c>
      <c r="S230" s="147" t="e">
        <f t="shared" si="45"/>
        <v>#REF!</v>
      </c>
      <c r="T230" s="147" t="e">
        <f t="shared" si="45"/>
        <v>#REF!</v>
      </c>
      <c r="U230" s="147" t="e">
        <f t="shared" si="45"/>
        <v>#REF!</v>
      </c>
      <c r="V230" s="147" t="e">
        <f t="shared" si="45"/>
        <v>#REF!</v>
      </c>
      <c r="W230" s="147" t="e">
        <f t="shared" si="45"/>
        <v>#REF!</v>
      </c>
      <c r="X230" s="147" t="e">
        <f t="shared" si="45"/>
        <v>#REF!</v>
      </c>
      <c r="Y230" s="147">
        <f>Y231+Y249+Y255</f>
        <v>161</v>
      </c>
      <c r="Z230" s="147">
        <f>Z231+Z249+Z255</f>
        <v>25910.9</v>
      </c>
      <c r="AA230" s="147">
        <f>AA231+AA249+AA255</f>
        <v>24426.32</v>
      </c>
      <c r="AB230" s="149">
        <f t="shared" si="40"/>
        <v>0.9427044216912572</v>
      </c>
      <c r="AC230" s="159">
        <f>AC327</f>
        <v>6268</v>
      </c>
      <c r="AD230" s="241"/>
      <c r="AE230" s="161" t="e">
        <f>AA560/AD230</f>
        <v>#DIV/0!</v>
      </c>
      <c r="AF230" s="153"/>
    </row>
    <row r="231" spans="1:32" ht="15.75">
      <c r="A231" s="154" t="s">
        <v>28</v>
      </c>
      <c r="B231" s="242" t="s">
        <v>120</v>
      </c>
      <c r="C231" s="242" t="s">
        <v>45</v>
      </c>
      <c r="D231" s="242" t="s">
        <v>37</v>
      </c>
      <c r="E231" s="242" t="s">
        <v>40</v>
      </c>
      <c r="F231" s="223" t="s">
        <v>38</v>
      </c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>
        <f>Y232+Y236+Y240</f>
        <v>0</v>
      </c>
      <c r="Z231" s="224">
        <f>Z232+Z236+Z240</f>
        <v>25680.800000000003</v>
      </c>
      <c r="AA231" s="224">
        <f>AA232+AA236+AA240</f>
        <v>24201.57</v>
      </c>
      <c r="AB231" s="158">
        <f t="shared" si="40"/>
        <v>0.9423993800816173</v>
      </c>
      <c r="AC231" s="159"/>
      <c r="AD231" s="241"/>
      <c r="AE231" s="161"/>
      <c r="AF231" s="153"/>
    </row>
    <row r="232" spans="1:32" ht="78.75">
      <c r="A232" s="162" t="s">
        <v>186</v>
      </c>
      <c r="B232" s="155" t="s">
        <v>120</v>
      </c>
      <c r="C232" s="155" t="s">
        <v>45</v>
      </c>
      <c r="D232" s="195" t="s">
        <v>37</v>
      </c>
      <c r="E232" s="155" t="s">
        <v>187</v>
      </c>
      <c r="F232" s="223" t="s">
        <v>38</v>
      </c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>
        <f aca="true" t="shared" si="46" ref="Y232:AA234">Y233</f>
        <v>0</v>
      </c>
      <c r="Z232" s="224">
        <f t="shared" si="46"/>
        <v>546.59</v>
      </c>
      <c r="AA232" s="224">
        <f t="shared" si="46"/>
        <v>546.59</v>
      </c>
      <c r="AB232" s="158">
        <f t="shared" si="40"/>
        <v>1</v>
      </c>
      <c r="AC232" s="159"/>
      <c r="AD232" s="241"/>
      <c r="AE232" s="161"/>
      <c r="AF232" s="153"/>
    </row>
    <row r="233" spans="1:32" ht="47.25">
      <c r="A233" s="163" t="s">
        <v>100</v>
      </c>
      <c r="B233" s="155" t="s">
        <v>120</v>
      </c>
      <c r="C233" s="155" t="s">
        <v>45</v>
      </c>
      <c r="D233" s="195" t="s">
        <v>37</v>
      </c>
      <c r="E233" s="155" t="s">
        <v>187</v>
      </c>
      <c r="F233" s="223" t="s">
        <v>101</v>
      </c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>
        <f t="shared" si="46"/>
        <v>0</v>
      </c>
      <c r="Z233" s="224">
        <f t="shared" si="46"/>
        <v>546.59</v>
      </c>
      <c r="AA233" s="224">
        <f t="shared" si="46"/>
        <v>546.59</v>
      </c>
      <c r="AB233" s="158">
        <f t="shared" si="40"/>
        <v>1</v>
      </c>
      <c r="AC233" s="159"/>
      <c r="AD233" s="241"/>
      <c r="AE233" s="161"/>
      <c r="AF233" s="153"/>
    </row>
    <row r="234" spans="1:32" ht="47.25">
      <c r="A234" s="163" t="s">
        <v>102</v>
      </c>
      <c r="B234" s="155" t="s">
        <v>120</v>
      </c>
      <c r="C234" s="155" t="s">
        <v>45</v>
      </c>
      <c r="D234" s="195" t="s">
        <v>37</v>
      </c>
      <c r="E234" s="155" t="s">
        <v>187</v>
      </c>
      <c r="F234" s="223" t="s">
        <v>103</v>
      </c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>
        <f t="shared" si="46"/>
        <v>0</v>
      </c>
      <c r="Z234" s="224">
        <f t="shared" si="46"/>
        <v>546.59</v>
      </c>
      <c r="AA234" s="224">
        <f t="shared" si="46"/>
        <v>546.59</v>
      </c>
      <c r="AB234" s="158">
        <f t="shared" si="40"/>
        <v>1</v>
      </c>
      <c r="AC234" s="159"/>
      <c r="AD234" s="241"/>
      <c r="AE234" s="161"/>
      <c r="AF234" s="153"/>
    </row>
    <row r="235" spans="1:32" ht="47.25">
      <c r="A235" s="163" t="s">
        <v>106</v>
      </c>
      <c r="B235" s="155" t="s">
        <v>120</v>
      </c>
      <c r="C235" s="155" t="s">
        <v>45</v>
      </c>
      <c r="D235" s="195" t="s">
        <v>37</v>
      </c>
      <c r="E235" s="155" t="s">
        <v>187</v>
      </c>
      <c r="F235" s="223" t="s">
        <v>107</v>
      </c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>
        <v>0</v>
      </c>
      <c r="Z235" s="224">
        <v>546.59</v>
      </c>
      <c r="AA235" s="224">
        <v>546.59</v>
      </c>
      <c r="AB235" s="158">
        <f t="shared" si="40"/>
        <v>1</v>
      </c>
      <c r="AC235" s="159"/>
      <c r="AD235" s="241"/>
      <c r="AE235" s="161"/>
      <c r="AF235" s="153"/>
    </row>
    <row r="236" spans="1:32" ht="94.5">
      <c r="A236" s="243" t="s">
        <v>220</v>
      </c>
      <c r="B236" s="155" t="s">
        <v>120</v>
      </c>
      <c r="C236" s="155" t="s">
        <v>45</v>
      </c>
      <c r="D236" s="155" t="s">
        <v>37</v>
      </c>
      <c r="E236" s="155" t="s">
        <v>221</v>
      </c>
      <c r="F236" s="223" t="s">
        <v>38</v>
      </c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>
        <f>Y237</f>
        <v>0</v>
      </c>
      <c r="Z236" s="224">
        <f>Z237</f>
        <v>16403.4</v>
      </c>
      <c r="AA236" s="224">
        <f>AA237</f>
        <v>14924.5</v>
      </c>
      <c r="AB236" s="158">
        <f t="shared" si="40"/>
        <v>0.9098418620529889</v>
      </c>
      <c r="AC236" s="159"/>
      <c r="AD236" s="241"/>
      <c r="AE236" s="161"/>
      <c r="AF236" s="153"/>
    </row>
    <row r="237" spans="1:32" ht="31.5">
      <c r="A237" s="244" t="s">
        <v>222</v>
      </c>
      <c r="B237" s="155" t="s">
        <v>120</v>
      </c>
      <c r="C237" s="155" t="s">
        <v>45</v>
      </c>
      <c r="D237" s="155" t="s">
        <v>37</v>
      </c>
      <c r="E237" s="155" t="s">
        <v>221</v>
      </c>
      <c r="F237" s="223" t="s">
        <v>223</v>
      </c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>
        <f>Y238+Y239</f>
        <v>0</v>
      </c>
      <c r="Z237" s="224">
        <f>Z238+Z239</f>
        <v>16403.4</v>
      </c>
      <c r="AA237" s="224">
        <f>AA238+AA239</f>
        <v>14924.5</v>
      </c>
      <c r="AB237" s="158">
        <f t="shared" si="40"/>
        <v>0.9098418620529889</v>
      </c>
      <c r="AC237" s="159"/>
      <c r="AD237" s="241"/>
      <c r="AE237" s="161"/>
      <c r="AF237" s="153"/>
    </row>
    <row r="238" spans="1:32" ht="63">
      <c r="A238" s="244" t="s">
        <v>224</v>
      </c>
      <c r="B238" s="155" t="s">
        <v>120</v>
      </c>
      <c r="C238" s="155" t="s">
        <v>45</v>
      </c>
      <c r="D238" s="155" t="s">
        <v>37</v>
      </c>
      <c r="E238" s="155" t="s">
        <v>221</v>
      </c>
      <c r="F238" s="223" t="s">
        <v>225</v>
      </c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>
        <v>0</v>
      </c>
      <c r="Z238" s="224">
        <v>8388.5</v>
      </c>
      <c r="AA238" s="224">
        <v>7366.86</v>
      </c>
      <c r="AB238" s="158">
        <f t="shared" si="40"/>
        <v>0.8782094534183703</v>
      </c>
      <c r="AC238" s="159"/>
      <c r="AD238" s="241"/>
      <c r="AE238" s="161"/>
      <c r="AF238" s="153"/>
    </row>
    <row r="239" spans="1:32" ht="63">
      <c r="A239" s="244" t="s">
        <v>226</v>
      </c>
      <c r="B239" s="155" t="s">
        <v>120</v>
      </c>
      <c r="C239" s="155" t="s">
        <v>45</v>
      </c>
      <c r="D239" s="155" t="s">
        <v>37</v>
      </c>
      <c r="E239" s="155" t="s">
        <v>221</v>
      </c>
      <c r="F239" s="223" t="s">
        <v>227</v>
      </c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>
        <v>0</v>
      </c>
      <c r="Z239" s="224">
        <v>8014.9</v>
      </c>
      <c r="AA239" s="224">
        <v>7557.64</v>
      </c>
      <c r="AB239" s="158">
        <f t="shared" si="40"/>
        <v>0.9429487579383399</v>
      </c>
      <c r="AC239" s="159"/>
      <c r="AD239" s="241"/>
      <c r="AE239" s="161"/>
      <c r="AF239" s="153"/>
    </row>
    <row r="240" spans="1:32" ht="15.75">
      <c r="A240" s="208" t="s">
        <v>172</v>
      </c>
      <c r="B240" s="155" t="s">
        <v>120</v>
      </c>
      <c r="C240" s="155" t="s">
        <v>45</v>
      </c>
      <c r="D240" s="155" t="s">
        <v>37</v>
      </c>
      <c r="E240" s="155" t="s">
        <v>173</v>
      </c>
      <c r="F240" s="223" t="s">
        <v>38</v>
      </c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>
        <f>Y241</f>
        <v>0</v>
      </c>
      <c r="Z240" s="224">
        <f>Z241</f>
        <v>8730.81</v>
      </c>
      <c r="AA240" s="224">
        <f>AA241</f>
        <v>8730.48</v>
      </c>
      <c r="AB240" s="158">
        <f t="shared" si="40"/>
        <v>0.9999622028196696</v>
      </c>
      <c r="AC240" s="159"/>
      <c r="AD240" s="241"/>
      <c r="AE240" s="161"/>
      <c r="AF240" s="153"/>
    </row>
    <row r="241" spans="1:32" ht="94.5">
      <c r="A241" s="208" t="s">
        <v>216</v>
      </c>
      <c r="B241" s="155" t="s">
        <v>120</v>
      </c>
      <c r="C241" s="155" t="s">
        <v>45</v>
      </c>
      <c r="D241" s="155" t="s">
        <v>37</v>
      </c>
      <c r="E241" s="155" t="s">
        <v>228</v>
      </c>
      <c r="F241" s="223" t="s">
        <v>38</v>
      </c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>
        <f>Y242+Y246</f>
        <v>0</v>
      </c>
      <c r="Z241" s="224">
        <f>Z242+Z246</f>
        <v>8730.81</v>
      </c>
      <c r="AA241" s="224">
        <f>AA242+AA246</f>
        <v>8730.48</v>
      </c>
      <c r="AB241" s="158">
        <f t="shared" si="40"/>
        <v>0.9999622028196696</v>
      </c>
      <c r="AC241" s="159"/>
      <c r="AD241" s="241"/>
      <c r="AE241" s="161"/>
      <c r="AF241" s="153"/>
    </row>
    <row r="242" spans="1:32" ht="47.25">
      <c r="A242" s="163" t="s">
        <v>100</v>
      </c>
      <c r="B242" s="155" t="s">
        <v>120</v>
      </c>
      <c r="C242" s="155" t="s">
        <v>45</v>
      </c>
      <c r="D242" s="155" t="s">
        <v>37</v>
      </c>
      <c r="E242" s="155" t="s">
        <v>217</v>
      </c>
      <c r="F242" s="223" t="s">
        <v>101</v>
      </c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>
        <f>Y243</f>
        <v>0</v>
      </c>
      <c r="Z242" s="224">
        <f>Z243</f>
        <v>2334.59</v>
      </c>
      <c r="AA242" s="224">
        <f>AA243</f>
        <v>2334.26</v>
      </c>
      <c r="AB242" s="158">
        <f t="shared" si="40"/>
        <v>0.9998586475569586</v>
      </c>
      <c r="AC242" s="159"/>
      <c r="AD242" s="241"/>
      <c r="AE242" s="161"/>
      <c r="AF242" s="153"/>
    </row>
    <row r="243" spans="1:32" ht="47.25">
      <c r="A243" s="163" t="s">
        <v>102</v>
      </c>
      <c r="B243" s="155" t="s">
        <v>120</v>
      </c>
      <c r="C243" s="155" t="s">
        <v>45</v>
      </c>
      <c r="D243" s="155" t="s">
        <v>37</v>
      </c>
      <c r="E243" s="155" t="s">
        <v>217</v>
      </c>
      <c r="F243" s="223" t="s">
        <v>103</v>
      </c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>
        <f>Y244+Y245</f>
        <v>0</v>
      </c>
      <c r="Z243" s="224">
        <f>Z244+Z245</f>
        <v>2334.59</v>
      </c>
      <c r="AA243" s="224">
        <f>AA244+AA245</f>
        <v>2334.26</v>
      </c>
      <c r="AB243" s="158">
        <f t="shared" si="40"/>
        <v>0.9998586475569586</v>
      </c>
      <c r="AC243" s="159"/>
      <c r="AD243" s="241"/>
      <c r="AE243" s="161"/>
      <c r="AF243" s="153"/>
    </row>
    <row r="244" spans="1:32" ht="78.75">
      <c r="A244" s="163" t="s">
        <v>229</v>
      </c>
      <c r="B244" s="155" t="s">
        <v>120</v>
      </c>
      <c r="C244" s="155" t="s">
        <v>45</v>
      </c>
      <c r="D244" s="155" t="s">
        <v>37</v>
      </c>
      <c r="E244" s="155" t="s">
        <v>217</v>
      </c>
      <c r="F244" s="223" t="s">
        <v>219</v>
      </c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>
        <v>0</v>
      </c>
      <c r="Z244" s="224">
        <v>920</v>
      </c>
      <c r="AA244" s="224">
        <v>920</v>
      </c>
      <c r="AB244" s="158">
        <f t="shared" si="40"/>
        <v>1</v>
      </c>
      <c r="AC244" s="159"/>
      <c r="AD244" s="241"/>
      <c r="AE244" s="161"/>
      <c r="AF244" s="153"/>
    </row>
    <row r="245" spans="1:32" ht="47.25">
      <c r="A245" s="163" t="s">
        <v>106</v>
      </c>
      <c r="B245" s="155" t="s">
        <v>120</v>
      </c>
      <c r="C245" s="155" t="s">
        <v>45</v>
      </c>
      <c r="D245" s="155" t="s">
        <v>37</v>
      </c>
      <c r="E245" s="155" t="s">
        <v>217</v>
      </c>
      <c r="F245" s="223" t="s">
        <v>107</v>
      </c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>
        <v>0</v>
      </c>
      <c r="Z245" s="224">
        <v>1414.59</v>
      </c>
      <c r="AA245" s="224">
        <v>1414.26</v>
      </c>
      <c r="AB245" s="158">
        <f t="shared" si="40"/>
        <v>0.9997667168578882</v>
      </c>
      <c r="AC245" s="159"/>
      <c r="AD245" s="241"/>
      <c r="AE245" s="161"/>
      <c r="AF245" s="153"/>
    </row>
    <row r="246" spans="1:32" ht="31.5">
      <c r="A246" s="244" t="s">
        <v>222</v>
      </c>
      <c r="B246" s="155" t="s">
        <v>120</v>
      </c>
      <c r="C246" s="155" t="s">
        <v>45</v>
      </c>
      <c r="D246" s="155" t="s">
        <v>37</v>
      </c>
      <c r="E246" s="155" t="s">
        <v>217</v>
      </c>
      <c r="F246" s="223" t="s">
        <v>223</v>
      </c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>
        <f>Y247+Y248</f>
        <v>0</v>
      </c>
      <c r="Z246" s="224">
        <f>Z247+Z248</f>
        <v>6396.219999999999</v>
      </c>
      <c r="AA246" s="224">
        <f>AA247+AA248</f>
        <v>6396.219999999999</v>
      </c>
      <c r="AB246" s="158">
        <f t="shared" si="40"/>
        <v>1</v>
      </c>
      <c r="AC246" s="159"/>
      <c r="AD246" s="241"/>
      <c r="AE246" s="161"/>
      <c r="AF246" s="153"/>
    </row>
    <row r="247" spans="1:32" ht="63">
      <c r="A247" s="245" t="s">
        <v>224</v>
      </c>
      <c r="B247" s="155" t="s">
        <v>120</v>
      </c>
      <c r="C247" s="155" t="s">
        <v>45</v>
      </c>
      <c r="D247" s="155" t="s">
        <v>37</v>
      </c>
      <c r="E247" s="155" t="s">
        <v>217</v>
      </c>
      <c r="F247" s="223" t="s">
        <v>225</v>
      </c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>
        <v>0</v>
      </c>
      <c r="Z247" s="224">
        <v>3157.23</v>
      </c>
      <c r="AA247" s="224">
        <v>3157.23</v>
      </c>
      <c r="AB247" s="158">
        <f t="shared" si="40"/>
        <v>1</v>
      </c>
      <c r="AC247" s="159"/>
      <c r="AD247" s="241"/>
      <c r="AE247" s="161"/>
      <c r="AF247" s="153"/>
    </row>
    <row r="248" spans="1:32" ht="63">
      <c r="A248" s="244" t="s">
        <v>226</v>
      </c>
      <c r="B248" s="155" t="s">
        <v>120</v>
      </c>
      <c r="C248" s="155" t="s">
        <v>45</v>
      </c>
      <c r="D248" s="155" t="s">
        <v>37</v>
      </c>
      <c r="E248" s="155" t="s">
        <v>217</v>
      </c>
      <c r="F248" s="155" t="s">
        <v>227</v>
      </c>
      <c r="G248" s="156"/>
      <c r="H248" s="156"/>
      <c r="I248" s="156"/>
      <c r="J248" s="156"/>
      <c r="K248" s="156"/>
      <c r="L248" s="156"/>
      <c r="M248" s="157"/>
      <c r="N248" s="157"/>
      <c r="O248" s="157"/>
      <c r="P248" s="156"/>
      <c r="Q248" s="156"/>
      <c r="R248" s="156"/>
      <c r="S248" s="156" t="e">
        <f>#REF!</f>
        <v>#REF!</v>
      </c>
      <c r="T248" s="156" t="e">
        <f>#REF!</f>
        <v>#REF!</v>
      </c>
      <c r="U248" s="156" t="e">
        <f>#REF!</f>
        <v>#REF!</v>
      </c>
      <c r="V248" s="156" t="e">
        <f>#REF!</f>
        <v>#REF!</v>
      </c>
      <c r="W248" s="156" t="e">
        <f>#REF!</f>
        <v>#REF!</v>
      </c>
      <c r="X248" s="156" t="e">
        <f>#REF!</f>
        <v>#REF!</v>
      </c>
      <c r="Y248" s="156">
        <v>0</v>
      </c>
      <c r="Z248" s="156">
        <v>3238.99</v>
      </c>
      <c r="AA248" s="196">
        <v>3238.99</v>
      </c>
      <c r="AB248" s="158">
        <f aca="true" t="shared" si="47" ref="AB248:AB276">AA248/Z248</f>
        <v>1</v>
      </c>
      <c r="AC248" s="159"/>
      <c r="AD248" s="241"/>
      <c r="AE248" s="161"/>
      <c r="AF248" s="153"/>
    </row>
    <row r="249" spans="1:32" ht="47.25">
      <c r="A249" s="246" t="s">
        <v>58</v>
      </c>
      <c r="B249" s="187" t="s">
        <v>120</v>
      </c>
      <c r="C249" s="187" t="s">
        <v>45</v>
      </c>
      <c r="D249" s="187" t="s">
        <v>44</v>
      </c>
      <c r="E249" s="187" t="s">
        <v>40</v>
      </c>
      <c r="F249" s="155" t="s">
        <v>38</v>
      </c>
      <c r="G249" s="156"/>
      <c r="H249" s="156"/>
      <c r="I249" s="156"/>
      <c r="J249" s="156"/>
      <c r="K249" s="156"/>
      <c r="L249" s="156"/>
      <c r="M249" s="157"/>
      <c r="N249" s="157"/>
      <c r="O249" s="157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>
        <f aca="true" t="shared" si="48" ref="Y249:AA253">Y250</f>
        <v>106</v>
      </c>
      <c r="Z249" s="156">
        <f t="shared" si="48"/>
        <v>125.1</v>
      </c>
      <c r="AA249" s="156">
        <f t="shared" si="48"/>
        <v>119.75</v>
      </c>
      <c r="AB249" s="158">
        <f t="shared" si="47"/>
        <v>0.9572342126298962</v>
      </c>
      <c r="AC249" s="159"/>
      <c r="AD249" s="241"/>
      <c r="AE249" s="161"/>
      <c r="AF249" s="153"/>
    </row>
    <row r="250" spans="1:32" ht="13.5" customHeight="1">
      <c r="A250" s="208" t="s">
        <v>172</v>
      </c>
      <c r="B250" s="155" t="s">
        <v>120</v>
      </c>
      <c r="C250" s="193" t="s">
        <v>45</v>
      </c>
      <c r="D250" s="193" t="s">
        <v>44</v>
      </c>
      <c r="E250" s="155" t="s">
        <v>173</v>
      </c>
      <c r="F250" s="193" t="s">
        <v>38</v>
      </c>
      <c r="G250" s="156"/>
      <c r="H250" s="156"/>
      <c r="I250" s="156"/>
      <c r="J250" s="156"/>
      <c r="K250" s="156"/>
      <c r="L250" s="156"/>
      <c r="M250" s="157"/>
      <c r="N250" s="157"/>
      <c r="O250" s="157"/>
      <c r="P250" s="156"/>
      <c r="Q250" s="156"/>
      <c r="R250" s="156"/>
      <c r="S250" s="156"/>
      <c r="T250" s="156"/>
      <c r="U250" s="156"/>
      <c r="V250" s="156"/>
      <c r="W250" s="165"/>
      <c r="X250" s="165"/>
      <c r="Y250" s="196">
        <f t="shared" si="48"/>
        <v>106</v>
      </c>
      <c r="Z250" s="196">
        <f t="shared" si="48"/>
        <v>125.1</v>
      </c>
      <c r="AA250" s="196">
        <f t="shared" si="48"/>
        <v>119.75</v>
      </c>
      <c r="AB250" s="158">
        <f t="shared" si="47"/>
        <v>0.9572342126298962</v>
      </c>
      <c r="AC250" s="159"/>
      <c r="AD250" s="241"/>
      <c r="AE250" s="161"/>
      <c r="AF250" s="153"/>
    </row>
    <row r="251" spans="1:32" ht="63">
      <c r="A251" s="247" t="s">
        <v>230</v>
      </c>
      <c r="B251" s="155" t="s">
        <v>120</v>
      </c>
      <c r="C251" s="193" t="s">
        <v>45</v>
      </c>
      <c r="D251" s="193" t="s">
        <v>44</v>
      </c>
      <c r="E251" s="248">
        <v>7951000</v>
      </c>
      <c r="F251" s="193" t="s">
        <v>38</v>
      </c>
      <c r="G251" s="156"/>
      <c r="H251" s="156"/>
      <c r="I251" s="156"/>
      <c r="J251" s="156"/>
      <c r="K251" s="156"/>
      <c r="L251" s="156"/>
      <c r="M251" s="157"/>
      <c r="N251" s="157"/>
      <c r="O251" s="157"/>
      <c r="P251" s="156"/>
      <c r="Q251" s="156"/>
      <c r="R251" s="156"/>
      <c r="S251" s="156"/>
      <c r="T251" s="156"/>
      <c r="U251" s="156"/>
      <c r="V251" s="156"/>
      <c r="W251" s="165"/>
      <c r="X251" s="165"/>
      <c r="Y251" s="196">
        <f t="shared" si="48"/>
        <v>106</v>
      </c>
      <c r="Z251" s="196">
        <f t="shared" si="48"/>
        <v>125.1</v>
      </c>
      <c r="AA251" s="157">
        <f t="shared" si="48"/>
        <v>119.75</v>
      </c>
      <c r="AB251" s="158">
        <f t="shared" si="47"/>
        <v>0.9572342126298962</v>
      </c>
      <c r="AC251" s="159"/>
      <c r="AD251" s="241"/>
      <c r="AE251" s="161"/>
      <c r="AF251" s="153"/>
    </row>
    <row r="252" spans="1:32" ht="47.25">
      <c r="A252" s="163" t="s">
        <v>100</v>
      </c>
      <c r="B252" s="155" t="s">
        <v>120</v>
      </c>
      <c r="C252" s="193" t="s">
        <v>45</v>
      </c>
      <c r="D252" s="193" t="s">
        <v>44</v>
      </c>
      <c r="E252" s="248">
        <v>7951000</v>
      </c>
      <c r="F252" s="155" t="s">
        <v>101</v>
      </c>
      <c r="G252" s="155" t="s">
        <v>101</v>
      </c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6"/>
      <c r="V252" s="156"/>
      <c r="W252" s="156"/>
      <c r="X252" s="165"/>
      <c r="Y252" s="157">
        <f t="shared" si="48"/>
        <v>106</v>
      </c>
      <c r="Z252" s="157">
        <f t="shared" si="48"/>
        <v>125.1</v>
      </c>
      <c r="AA252" s="157">
        <f t="shared" si="48"/>
        <v>119.75</v>
      </c>
      <c r="AB252" s="158">
        <f t="shared" si="47"/>
        <v>0.9572342126298962</v>
      </c>
      <c r="AC252" s="159"/>
      <c r="AD252" s="241"/>
      <c r="AE252" s="161"/>
      <c r="AF252" s="153"/>
    </row>
    <row r="253" spans="1:32" ht="47.25">
      <c r="A253" s="163" t="s">
        <v>102</v>
      </c>
      <c r="B253" s="155" t="s">
        <v>120</v>
      </c>
      <c r="C253" s="193" t="s">
        <v>45</v>
      </c>
      <c r="D253" s="193" t="s">
        <v>44</v>
      </c>
      <c r="E253" s="248">
        <v>7951000</v>
      </c>
      <c r="F253" s="155" t="s">
        <v>103</v>
      </c>
      <c r="G253" s="155" t="s">
        <v>103</v>
      </c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6"/>
      <c r="V253" s="156"/>
      <c r="W253" s="156"/>
      <c r="X253" s="165"/>
      <c r="Y253" s="157">
        <f t="shared" si="48"/>
        <v>106</v>
      </c>
      <c r="Z253" s="157">
        <f t="shared" si="48"/>
        <v>125.1</v>
      </c>
      <c r="AA253" s="157">
        <f t="shared" si="48"/>
        <v>119.75</v>
      </c>
      <c r="AB253" s="158">
        <f t="shared" si="47"/>
        <v>0.9572342126298962</v>
      </c>
      <c r="AC253" s="159"/>
      <c r="AD253" s="241"/>
      <c r="AE253" s="161"/>
      <c r="AF253" s="153"/>
    </row>
    <row r="254" spans="1:32" ht="47.25">
      <c r="A254" s="163" t="s">
        <v>106</v>
      </c>
      <c r="B254" s="155" t="s">
        <v>120</v>
      </c>
      <c r="C254" s="193" t="s">
        <v>45</v>
      </c>
      <c r="D254" s="193" t="s">
        <v>44</v>
      </c>
      <c r="E254" s="248">
        <v>7951000</v>
      </c>
      <c r="F254" s="155" t="s">
        <v>107</v>
      </c>
      <c r="G254" s="155" t="s">
        <v>107</v>
      </c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6"/>
      <c r="V254" s="156"/>
      <c r="W254" s="156"/>
      <c r="X254" s="165"/>
      <c r="Y254" s="157">
        <v>106</v>
      </c>
      <c r="Z254" s="157">
        <v>125.1</v>
      </c>
      <c r="AA254" s="156">
        <v>119.75</v>
      </c>
      <c r="AB254" s="158">
        <f t="shared" si="47"/>
        <v>0.9572342126298962</v>
      </c>
      <c r="AC254" s="159"/>
      <c r="AD254" s="241"/>
      <c r="AE254" s="161"/>
      <c r="AF254" s="153"/>
    </row>
    <row r="255" spans="1:32" ht="14.25" customHeight="1">
      <c r="A255" s="249" t="s">
        <v>29</v>
      </c>
      <c r="B255" s="155" t="s">
        <v>120</v>
      </c>
      <c r="C255" s="155" t="s">
        <v>45</v>
      </c>
      <c r="D255" s="155" t="s">
        <v>45</v>
      </c>
      <c r="E255" s="155" t="s">
        <v>40</v>
      </c>
      <c r="F255" s="155" t="s">
        <v>38</v>
      </c>
      <c r="G255" s="155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6"/>
      <c r="V255" s="156"/>
      <c r="W255" s="156"/>
      <c r="X255" s="165"/>
      <c r="Y255" s="157">
        <f>Y256</f>
        <v>55</v>
      </c>
      <c r="Z255" s="157">
        <f>Z256</f>
        <v>105</v>
      </c>
      <c r="AA255" s="157">
        <f>AA256</f>
        <v>105</v>
      </c>
      <c r="AB255" s="158">
        <f t="shared" si="47"/>
        <v>1</v>
      </c>
      <c r="AC255" s="159"/>
      <c r="AD255" s="241"/>
      <c r="AE255" s="161"/>
      <c r="AF255" s="153"/>
    </row>
    <row r="256" spans="1:32" ht="15.75">
      <c r="A256" s="208" t="s">
        <v>172</v>
      </c>
      <c r="B256" s="155" t="s">
        <v>120</v>
      </c>
      <c r="C256" s="155" t="s">
        <v>45</v>
      </c>
      <c r="D256" s="155" t="s">
        <v>45</v>
      </c>
      <c r="E256" s="155" t="s">
        <v>173</v>
      </c>
      <c r="F256" s="155" t="s">
        <v>38</v>
      </c>
      <c r="G256" s="156"/>
      <c r="H256" s="156"/>
      <c r="I256" s="156"/>
      <c r="J256" s="156"/>
      <c r="K256" s="156"/>
      <c r="L256" s="156"/>
      <c r="M256" s="157"/>
      <c r="N256" s="157"/>
      <c r="O256" s="157"/>
      <c r="P256" s="156"/>
      <c r="Q256" s="156"/>
      <c r="R256" s="156"/>
      <c r="S256" s="156">
        <v>200</v>
      </c>
      <c r="T256" s="156" t="e">
        <f>#REF!</f>
        <v>#REF!</v>
      </c>
      <c r="U256" s="156" t="e">
        <f>#REF!</f>
        <v>#REF!</v>
      </c>
      <c r="V256" s="156" t="e">
        <f>#REF!</f>
        <v>#REF!</v>
      </c>
      <c r="W256" s="165" t="e">
        <f>U256/T256</f>
        <v>#REF!</v>
      </c>
      <c r="X256" s="250" t="e">
        <f>U256/V256</f>
        <v>#REF!</v>
      </c>
      <c r="Y256" s="196">
        <f>Y257</f>
        <v>55</v>
      </c>
      <c r="Z256" s="196">
        <f>Z257+Z261</f>
        <v>105</v>
      </c>
      <c r="AA256" s="196">
        <f>AA257+AA261</f>
        <v>105</v>
      </c>
      <c r="AB256" s="158">
        <f t="shared" si="47"/>
        <v>1</v>
      </c>
      <c r="AC256" s="159"/>
      <c r="AD256" s="241"/>
      <c r="AE256" s="161"/>
      <c r="AF256" s="153"/>
    </row>
    <row r="257" spans="1:32" ht="110.25">
      <c r="A257" s="184" t="s">
        <v>231</v>
      </c>
      <c r="B257" s="155" t="s">
        <v>120</v>
      </c>
      <c r="C257" s="155" t="s">
        <v>45</v>
      </c>
      <c r="D257" s="155" t="s">
        <v>45</v>
      </c>
      <c r="E257" s="155" t="s">
        <v>232</v>
      </c>
      <c r="F257" s="155" t="s">
        <v>38</v>
      </c>
      <c r="G257" s="156"/>
      <c r="H257" s="156"/>
      <c r="I257" s="156"/>
      <c r="J257" s="156"/>
      <c r="K257" s="156"/>
      <c r="L257" s="156"/>
      <c r="M257" s="157"/>
      <c r="N257" s="157"/>
      <c r="O257" s="157"/>
      <c r="P257" s="156"/>
      <c r="Q257" s="156"/>
      <c r="R257" s="156"/>
      <c r="S257" s="156">
        <v>200</v>
      </c>
      <c r="T257" s="156">
        <f>15+30+100+55</f>
        <v>200</v>
      </c>
      <c r="U257" s="156">
        <f>15+30+100+55</f>
        <v>200</v>
      </c>
      <c r="V257" s="156">
        <f>15+30+100+55</f>
        <v>200</v>
      </c>
      <c r="W257" s="156">
        <f>15+30+100+55</f>
        <v>200</v>
      </c>
      <c r="X257" s="156">
        <f>15+30+100+55</f>
        <v>200</v>
      </c>
      <c r="Y257" s="156">
        <f>Y258</f>
        <v>55</v>
      </c>
      <c r="Z257" s="156">
        <f aca="true" t="shared" si="49" ref="Z257:AA259">Z258</f>
        <v>55</v>
      </c>
      <c r="AA257" s="156">
        <f t="shared" si="49"/>
        <v>55</v>
      </c>
      <c r="AB257" s="158">
        <f t="shared" si="47"/>
        <v>1</v>
      </c>
      <c r="AC257" s="159"/>
      <c r="AD257" s="241"/>
      <c r="AE257" s="161"/>
      <c r="AF257" s="153"/>
    </row>
    <row r="258" spans="1:32" ht="47.25">
      <c r="A258" s="163" t="s">
        <v>100</v>
      </c>
      <c r="B258" s="155" t="s">
        <v>120</v>
      </c>
      <c r="C258" s="155" t="s">
        <v>45</v>
      </c>
      <c r="D258" s="155" t="s">
        <v>45</v>
      </c>
      <c r="E258" s="155" t="s">
        <v>232</v>
      </c>
      <c r="F258" s="155" t="s">
        <v>101</v>
      </c>
      <c r="G258" s="155" t="s">
        <v>101</v>
      </c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6"/>
      <c r="V258" s="156"/>
      <c r="W258" s="156"/>
      <c r="X258" s="165"/>
      <c r="Y258" s="157">
        <f>Y259</f>
        <v>55</v>
      </c>
      <c r="Z258" s="157">
        <f t="shared" si="49"/>
        <v>55</v>
      </c>
      <c r="AA258" s="157">
        <f t="shared" si="49"/>
        <v>55</v>
      </c>
      <c r="AB258" s="158">
        <f t="shared" si="47"/>
        <v>1</v>
      </c>
      <c r="AC258" s="159"/>
      <c r="AD258" s="241"/>
      <c r="AE258" s="161"/>
      <c r="AF258" s="153"/>
    </row>
    <row r="259" spans="1:32" ht="47.25">
      <c r="A259" s="163" t="s">
        <v>102</v>
      </c>
      <c r="B259" s="155" t="s">
        <v>120</v>
      </c>
      <c r="C259" s="155" t="s">
        <v>45</v>
      </c>
      <c r="D259" s="155" t="s">
        <v>45</v>
      </c>
      <c r="E259" s="155" t="s">
        <v>232</v>
      </c>
      <c r="F259" s="155" t="s">
        <v>103</v>
      </c>
      <c r="G259" s="155" t="s">
        <v>103</v>
      </c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6"/>
      <c r="V259" s="156"/>
      <c r="W259" s="156"/>
      <c r="X259" s="165"/>
      <c r="Y259" s="157">
        <f>Y260</f>
        <v>55</v>
      </c>
      <c r="Z259" s="157">
        <f t="shared" si="49"/>
        <v>55</v>
      </c>
      <c r="AA259" s="157">
        <f t="shared" si="49"/>
        <v>55</v>
      </c>
      <c r="AB259" s="158">
        <f t="shared" si="47"/>
        <v>1</v>
      </c>
      <c r="AC259" s="159"/>
      <c r="AD259" s="241"/>
      <c r="AE259" s="161"/>
      <c r="AF259" s="153"/>
    </row>
    <row r="260" spans="1:32" ht="47.25">
      <c r="A260" s="163" t="s">
        <v>106</v>
      </c>
      <c r="B260" s="155" t="s">
        <v>120</v>
      </c>
      <c r="C260" s="155" t="s">
        <v>45</v>
      </c>
      <c r="D260" s="155" t="s">
        <v>45</v>
      </c>
      <c r="E260" s="155" t="s">
        <v>232</v>
      </c>
      <c r="F260" s="155" t="s">
        <v>107</v>
      </c>
      <c r="G260" s="155" t="s">
        <v>107</v>
      </c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6"/>
      <c r="V260" s="156"/>
      <c r="W260" s="156"/>
      <c r="X260" s="165"/>
      <c r="Y260" s="157">
        <v>55</v>
      </c>
      <c r="Z260" s="157">
        <v>55</v>
      </c>
      <c r="AA260" s="196">
        <v>55</v>
      </c>
      <c r="AB260" s="158">
        <f t="shared" si="47"/>
        <v>1</v>
      </c>
      <c r="AC260" s="159"/>
      <c r="AD260" s="241"/>
      <c r="AE260" s="161"/>
      <c r="AF260" s="153"/>
    </row>
    <row r="261" spans="1:32" ht="63">
      <c r="A261" s="186" t="s">
        <v>233</v>
      </c>
      <c r="B261" s="155" t="s">
        <v>120</v>
      </c>
      <c r="C261" s="155" t="s">
        <v>45</v>
      </c>
      <c r="D261" s="155" t="s">
        <v>45</v>
      </c>
      <c r="E261" s="155" t="s">
        <v>234</v>
      </c>
      <c r="F261" s="155" t="s">
        <v>38</v>
      </c>
      <c r="G261" s="155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6"/>
      <c r="V261" s="156"/>
      <c r="W261" s="156"/>
      <c r="X261" s="165"/>
      <c r="Y261" s="157">
        <f aca="true" t="shared" si="50" ref="Y261:AA263">Y262</f>
        <v>0</v>
      </c>
      <c r="Z261" s="157">
        <f t="shared" si="50"/>
        <v>50</v>
      </c>
      <c r="AA261" s="157">
        <f t="shared" si="50"/>
        <v>50</v>
      </c>
      <c r="AB261" s="158">
        <f t="shared" si="47"/>
        <v>1</v>
      </c>
      <c r="AC261" s="159"/>
      <c r="AD261" s="241"/>
      <c r="AE261" s="161"/>
      <c r="AF261" s="153"/>
    </row>
    <row r="262" spans="1:32" ht="47.25">
      <c r="A262" s="163" t="s">
        <v>100</v>
      </c>
      <c r="B262" s="155" t="s">
        <v>120</v>
      </c>
      <c r="C262" s="155" t="s">
        <v>45</v>
      </c>
      <c r="D262" s="155" t="s">
        <v>45</v>
      </c>
      <c r="E262" s="155" t="s">
        <v>234</v>
      </c>
      <c r="F262" s="155" t="s">
        <v>101</v>
      </c>
      <c r="G262" s="155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6"/>
      <c r="V262" s="156"/>
      <c r="W262" s="156"/>
      <c r="X262" s="165"/>
      <c r="Y262" s="157">
        <f t="shared" si="50"/>
        <v>0</v>
      </c>
      <c r="Z262" s="157">
        <f t="shared" si="50"/>
        <v>50</v>
      </c>
      <c r="AA262" s="157">
        <f t="shared" si="50"/>
        <v>50</v>
      </c>
      <c r="AB262" s="158">
        <f t="shared" si="47"/>
        <v>1</v>
      </c>
      <c r="AC262" s="159"/>
      <c r="AD262" s="241"/>
      <c r="AE262" s="161"/>
      <c r="AF262" s="153"/>
    </row>
    <row r="263" spans="1:32" ht="47.25">
      <c r="A263" s="163" t="s">
        <v>102</v>
      </c>
      <c r="B263" s="155" t="s">
        <v>120</v>
      </c>
      <c r="C263" s="155" t="s">
        <v>45</v>
      </c>
      <c r="D263" s="155" t="s">
        <v>45</v>
      </c>
      <c r="E263" s="155" t="s">
        <v>234</v>
      </c>
      <c r="F263" s="155" t="s">
        <v>103</v>
      </c>
      <c r="G263" s="155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6"/>
      <c r="V263" s="156"/>
      <c r="W263" s="156"/>
      <c r="X263" s="165"/>
      <c r="Y263" s="157">
        <f t="shared" si="50"/>
        <v>0</v>
      </c>
      <c r="Z263" s="157">
        <f t="shared" si="50"/>
        <v>50</v>
      </c>
      <c r="AA263" s="157">
        <f t="shared" si="50"/>
        <v>50</v>
      </c>
      <c r="AB263" s="158">
        <f t="shared" si="47"/>
        <v>1</v>
      </c>
      <c r="AC263" s="159"/>
      <c r="AD263" s="241"/>
      <c r="AE263" s="161"/>
      <c r="AF263" s="153"/>
    </row>
    <row r="264" spans="1:32" ht="47.25">
      <c r="A264" s="163" t="s">
        <v>106</v>
      </c>
      <c r="B264" s="155" t="s">
        <v>120</v>
      </c>
      <c r="C264" s="155" t="s">
        <v>45</v>
      </c>
      <c r="D264" s="155" t="s">
        <v>45</v>
      </c>
      <c r="E264" s="155" t="s">
        <v>234</v>
      </c>
      <c r="F264" s="155" t="s">
        <v>107</v>
      </c>
      <c r="G264" s="155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6"/>
      <c r="V264" s="156"/>
      <c r="W264" s="156"/>
      <c r="X264" s="165"/>
      <c r="Y264" s="157">
        <v>0</v>
      </c>
      <c r="Z264" s="157">
        <v>50</v>
      </c>
      <c r="AA264" s="196">
        <v>50</v>
      </c>
      <c r="AB264" s="158">
        <f t="shared" si="47"/>
        <v>1</v>
      </c>
      <c r="AC264" s="159"/>
      <c r="AD264" s="241"/>
      <c r="AE264" s="161"/>
      <c r="AF264" s="153"/>
    </row>
    <row r="265" spans="1:32" ht="31.5">
      <c r="A265" s="145" t="s">
        <v>62</v>
      </c>
      <c r="B265" s="146" t="s">
        <v>120</v>
      </c>
      <c r="C265" s="146" t="s">
        <v>47</v>
      </c>
      <c r="D265" s="146" t="s">
        <v>43</v>
      </c>
      <c r="E265" s="146" t="s">
        <v>40</v>
      </c>
      <c r="F265" s="146" t="s">
        <v>38</v>
      </c>
      <c r="G265" s="147" t="e">
        <f aca="true" t="shared" si="51" ref="G265:AA265">G266+G280</f>
        <v>#REF!</v>
      </c>
      <c r="H265" s="147" t="e">
        <f t="shared" si="51"/>
        <v>#REF!</v>
      </c>
      <c r="I265" s="147" t="e">
        <f t="shared" si="51"/>
        <v>#REF!</v>
      </c>
      <c r="J265" s="147" t="e">
        <f t="shared" si="51"/>
        <v>#REF!</v>
      </c>
      <c r="K265" s="147" t="e">
        <f t="shared" si="51"/>
        <v>#REF!</v>
      </c>
      <c r="L265" s="147" t="e">
        <f t="shared" si="51"/>
        <v>#REF!</v>
      </c>
      <c r="M265" s="147">
        <f t="shared" si="51"/>
        <v>1252</v>
      </c>
      <c r="N265" s="147">
        <f t="shared" si="51"/>
        <v>1252</v>
      </c>
      <c r="O265" s="147">
        <f t="shared" si="51"/>
        <v>0</v>
      </c>
      <c r="P265" s="147" t="e">
        <f t="shared" si="51"/>
        <v>#REF!</v>
      </c>
      <c r="Q265" s="147" t="e">
        <f t="shared" si="51"/>
        <v>#REF!</v>
      </c>
      <c r="R265" s="147" t="e">
        <f t="shared" si="51"/>
        <v>#REF!</v>
      </c>
      <c r="S265" s="147" t="e">
        <f t="shared" si="51"/>
        <v>#REF!</v>
      </c>
      <c r="T265" s="147" t="e">
        <f t="shared" si="51"/>
        <v>#REF!</v>
      </c>
      <c r="U265" s="147" t="e">
        <f t="shared" si="51"/>
        <v>#REF!</v>
      </c>
      <c r="V265" s="147" t="e">
        <f t="shared" si="51"/>
        <v>#REF!</v>
      </c>
      <c r="W265" s="147" t="e">
        <f t="shared" si="51"/>
        <v>#REF!</v>
      </c>
      <c r="X265" s="147" t="e">
        <f t="shared" si="51"/>
        <v>#REF!</v>
      </c>
      <c r="Y265" s="147">
        <f t="shared" si="51"/>
        <v>1639.5</v>
      </c>
      <c r="Z265" s="147">
        <f t="shared" si="51"/>
        <v>1574.4899999999998</v>
      </c>
      <c r="AA265" s="147">
        <f t="shared" si="51"/>
        <v>1539.2799999999997</v>
      </c>
      <c r="AB265" s="149">
        <f t="shared" si="47"/>
        <v>0.977637203157848</v>
      </c>
      <c r="AC265" s="159"/>
      <c r="AD265" s="241"/>
      <c r="AE265" s="161"/>
      <c r="AF265" s="153"/>
    </row>
    <row r="266" spans="1:32" ht="15.75">
      <c r="A266" s="154" t="s">
        <v>31</v>
      </c>
      <c r="B266" s="155" t="s">
        <v>120</v>
      </c>
      <c r="C266" s="155" t="s">
        <v>47</v>
      </c>
      <c r="D266" s="155" t="s">
        <v>36</v>
      </c>
      <c r="E266" s="155" t="s">
        <v>40</v>
      </c>
      <c r="F266" s="155" t="s">
        <v>38</v>
      </c>
      <c r="G266" s="251" t="e">
        <f>G267+#REF!</f>
        <v>#REF!</v>
      </c>
      <c r="H266" s="251" t="e">
        <f>H267+#REF!</f>
        <v>#REF!</v>
      </c>
      <c r="I266" s="251" t="e">
        <f>I267+#REF!</f>
        <v>#REF!</v>
      </c>
      <c r="J266" s="251" t="e">
        <f>J267+#REF!</f>
        <v>#REF!</v>
      </c>
      <c r="K266" s="251" t="e">
        <f>K267+#REF!</f>
        <v>#REF!</v>
      </c>
      <c r="L266" s="251" t="e">
        <f>L267+#REF!</f>
        <v>#REF!</v>
      </c>
      <c r="M266" s="157">
        <v>1252</v>
      </c>
      <c r="N266" s="157">
        <v>1252</v>
      </c>
      <c r="O266" s="157">
        <v>0</v>
      </c>
      <c r="P266" s="251" t="e">
        <f>P267+#REF!</f>
        <v>#REF!</v>
      </c>
      <c r="Q266" s="251" t="e">
        <f>Q267+#REF!</f>
        <v>#REF!</v>
      </c>
      <c r="R266" s="251" t="e">
        <f>R267+#REF!</f>
        <v>#REF!</v>
      </c>
      <c r="S266" s="156" t="e">
        <f aca="true" t="shared" si="52" ref="S266:AA266">S267</f>
        <v>#REF!</v>
      </c>
      <c r="T266" s="156" t="e">
        <f t="shared" si="52"/>
        <v>#REF!</v>
      </c>
      <c r="U266" s="156" t="e">
        <f t="shared" si="52"/>
        <v>#REF!</v>
      </c>
      <c r="V266" s="156" t="e">
        <f t="shared" si="52"/>
        <v>#REF!</v>
      </c>
      <c r="W266" s="156" t="e">
        <f t="shared" si="52"/>
        <v>#REF!</v>
      </c>
      <c r="X266" s="156" t="e">
        <f t="shared" si="52"/>
        <v>#REF!</v>
      </c>
      <c r="Y266" s="156">
        <f t="shared" si="52"/>
        <v>1372</v>
      </c>
      <c r="Z266" s="156">
        <f t="shared" si="52"/>
        <v>1297.6899999999998</v>
      </c>
      <c r="AA266" s="156">
        <f t="shared" si="52"/>
        <v>1262.4799999999998</v>
      </c>
      <c r="AB266" s="158">
        <f t="shared" si="47"/>
        <v>0.9728671716665768</v>
      </c>
      <c r="AC266" s="159"/>
      <c r="AD266" s="241"/>
      <c r="AE266" s="161"/>
      <c r="AF266" s="153"/>
    </row>
    <row r="267" spans="1:32" ht="31.5">
      <c r="A267" s="162" t="s">
        <v>235</v>
      </c>
      <c r="B267" s="155" t="s">
        <v>120</v>
      </c>
      <c r="C267" s="155" t="s">
        <v>47</v>
      </c>
      <c r="D267" s="155" t="s">
        <v>36</v>
      </c>
      <c r="E267" s="155">
        <v>4400000</v>
      </c>
      <c r="F267" s="155" t="s">
        <v>38</v>
      </c>
      <c r="G267" s="156">
        <v>1182</v>
      </c>
      <c r="H267" s="156">
        <v>1182</v>
      </c>
      <c r="I267" s="156"/>
      <c r="J267" s="156"/>
      <c r="K267" s="156"/>
      <c r="L267" s="156"/>
      <c r="M267" s="157">
        <v>1182</v>
      </c>
      <c r="N267" s="157">
        <v>1182</v>
      </c>
      <c r="O267" s="157">
        <v>0</v>
      </c>
      <c r="P267" s="156">
        <v>190</v>
      </c>
      <c r="Q267" s="156">
        <v>190</v>
      </c>
      <c r="R267" s="156"/>
      <c r="S267" s="156" t="e">
        <f>#REF!</f>
        <v>#REF!</v>
      </c>
      <c r="T267" s="156" t="e">
        <f>#REF!</f>
        <v>#REF!</v>
      </c>
      <c r="U267" s="156" t="e">
        <f>#REF!</f>
        <v>#REF!</v>
      </c>
      <c r="V267" s="156" t="e">
        <f>#REF!</f>
        <v>#REF!</v>
      </c>
      <c r="W267" s="156" t="e">
        <f>#REF!</f>
        <v>#REF!</v>
      </c>
      <c r="X267" s="156" t="e">
        <f>#REF!</f>
        <v>#REF!</v>
      </c>
      <c r="Y267" s="156">
        <f>Y268</f>
        <v>1372</v>
      </c>
      <c r="Z267" s="156">
        <f>Z268</f>
        <v>1297.6899999999998</v>
      </c>
      <c r="AA267" s="156">
        <f>AA268</f>
        <v>1262.4799999999998</v>
      </c>
      <c r="AB267" s="158">
        <f t="shared" si="47"/>
        <v>0.9728671716665768</v>
      </c>
      <c r="AC267" s="159"/>
      <c r="AD267" s="241"/>
      <c r="AE267" s="161"/>
      <c r="AF267" s="153"/>
    </row>
    <row r="268" spans="1:32" ht="31.5">
      <c r="A268" s="162" t="s">
        <v>147</v>
      </c>
      <c r="B268" s="155" t="s">
        <v>120</v>
      </c>
      <c r="C268" s="155" t="s">
        <v>47</v>
      </c>
      <c r="D268" s="155" t="s">
        <v>36</v>
      </c>
      <c r="E268" s="155">
        <v>4409900</v>
      </c>
      <c r="F268" s="155" t="s">
        <v>38</v>
      </c>
      <c r="G268" s="156">
        <v>1182</v>
      </c>
      <c r="H268" s="156">
        <v>1182</v>
      </c>
      <c r="I268" s="156"/>
      <c r="J268" s="156"/>
      <c r="K268" s="156"/>
      <c r="L268" s="156"/>
      <c r="M268" s="157">
        <v>1182</v>
      </c>
      <c r="N268" s="157">
        <v>1182</v>
      </c>
      <c r="O268" s="157">
        <v>0</v>
      </c>
      <c r="P268" s="156">
        <v>190</v>
      </c>
      <c r="Q268" s="156">
        <v>190</v>
      </c>
      <c r="R268" s="156"/>
      <c r="S268" s="156" t="e">
        <f>#REF!</f>
        <v>#REF!</v>
      </c>
      <c r="T268" s="156" t="e">
        <f>#REF!</f>
        <v>#REF!</v>
      </c>
      <c r="U268" s="156" t="e">
        <f>#REF!</f>
        <v>#REF!</v>
      </c>
      <c r="V268" s="156" t="e">
        <f>#REF!</f>
        <v>#REF!</v>
      </c>
      <c r="W268" s="156" t="e">
        <f>#REF!</f>
        <v>#REF!</v>
      </c>
      <c r="X268" s="156" t="e">
        <f>#REF!</f>
        <v>#REF!</v>
      </c>
      <c r="Y268" s="156">
        <f>Y269+Y273+Y277</f>
        <v>1372</v>
      </c>
      <c r="Z268" s="156">
        <f>Z269+Z273+Z277</f>
        <v>1297.6899999999998</v>
      </c>
      <c r="AA268" s="156">
        <f>AA269+AA273+AA277</f>
        <v>1262.4799999999998</v>
      </c>
      <c r="AB268" s="158">
        <f t="shared" si="47"/>
        <v>0.9728671716665768</v>
      </c>
      <c r="AC268" s="159"/>
      <c r="AD268" s="241"/>
      <c r="AE268" s="161"/>
      <c r="AF268" s="153"/>
    </row>
    <row r="269" spans="1:32" ht="110.25">
      <c r="A269" s="169" t="s">
        <v>90</v>
      </c>
      <c r="B269" s="155" t="s">
        <v>120</v>
      </c>
      <c r="C269" s="155" t="s">
        <v>47</v>
      </c>
      <c r="D269" s="155" t="s">
        <v>36</v>
      </c>
      <c r="E269" s="155">
        <v>4409900</v>
      </c>
      <c r="F269" s="155" t="s">
        <v>95</v>
      </c>
      <c r="G269" s="155" t="s">
        <v>95</v>
      </c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6"/>
      <c r="U269" s="156"/>
      <c r="V269" s="156"/>
      <c r="W269" s="156"/>
      <c r="X269" s="156"/>
      <c r="Y269" s="156">
        <f>Y270</f>
        <v>1103.8</v>
      </c>
      <c r="Z269" s="156">
        <f>Z270</f>
        <v>1050.9199999999998</v>
      </c>
      <c r="AA269" s="156">
        <f>AA270</f>
        <v>1029.6699999999998</v>
      </c>
      <c r="AB269" s="158">
        <f t="shared" si="47"/>
        <v>0.979779621664827</v>
      </c>
      <c r="AC269" s="159"/>
      <c r="AD269" s="241"/>
      <c r="AE269" s="161"/>
      <c r="AF269" s="153"/>
    </row>
    <row r="270" spans="1:32" ht="27.75" customHeight="1">
      <c r="A270" s="171" t="s">
        <v>149</v>
      </c>
      <c r="B270" s="155" t="s">
        <v>120</v>
      </c>
      <c r="C270" s="155" t="s">
        <v>47</v>
      </c>
      <c r="D270" s="155" t="s">
        <v>36</v>
      </c>
      <c r="E270" s="155">
        <v>4409900</v>
      </c>
      <c r="F270" s="155" t="s">
        <v>150</v>
      </c>
      <c r="G270" s="155" t="s">
        <v>96</v>
      </c>
      <c r="H270" s="157">
        <f aca="true" t="shared" si="53" ref="H270:M270">H267</f>
        <v>1182</v>
      </c>
      <c r="I270" s="157">
        <f t="shared" si="53"/>
        <v>0</v>
      </c>
      <c r="J270" s="157">
        <f t="shared" si="53"/>
        <v>0</v>
      </c>
      <c r="K270" s="157">
        <f t="shared" si="53"/>
        <v>0</v>
      </c>
      <c r="L270" s="157">
        <f t="shared" si="53"/>
        <v>0</v>
      </c>
      <c r="M270" s="157">
        <f t="shared" si="53"/>
        <v>1182</v>
      </c>
      <c r="N270" s="157">
        <v>5481.1</v>
      </c>
      <c r="O270" s="157">
        <v>5481.1</v>
      </c>
      <c r="P270" s="157">
        <v>0</v>
      </c>
      <c r="Q270" s="157">
        <f>Q267</f>
        <v>190</v>
      </c>
      <c r="R270" s="157">
        <f>R267</f>
        <v>0</v>
      </c>
      <c r="S270" s="157" t="e">
        <f>S267</f>
        <v>#REF!</v>
      </c>
      <c r="T270" s="157">
        <v>3924</v>
      </c>
      <c r="U270" s="156">
        <f>3703+221+157</f>
        <v>4081</v>
      </c>
      <c r="V270" s="156">
        <v>3321</v>
      </c>
      <c r="W270" s="156">
        <v>694.4</v>
      </c>
      <c r="X270" s="165">
        <f>V270/U270</f>
        <v>0.8137711345258515</v>
      </c>
      <c r="Y270" s="157">
        <f>Y271+Y272</f>
        <v>1103.8</v>
      </c>
      <c r="Z270" s="157">
        <f>Z271+Z272</f>
        <v>1050.9199999999998</v>
      </c>
      <c r="AA270" s="157">
        <f>AA271+AA272</f>
        <v>1029.6699999999998</v>
      </c>
      <c r="AB270" s="158">
        <f t="shared" si="47"/>
        <v>0.979779621664827</v>
      </c>
      <c r="AC270" s="159"/>
      <c r="AD270" s="241"/>
      <c r="AE270" s="161"/>
      <c r="AF270" s="153"/>
    </row>
    <row r="271" spans="1:32" ht="31.5">
      <c r="A271" s="163" t="s">
        <v>92</v>
      </c>
      <c r="B271" s="155" t="s">
        <v>120</v>
      </c>
      <c r="C271" s="155" t="s">
        <v>47</v>
      </c>
      <c r="D271" s="155" t="s">
        <v>36</v>
      </c>
      <c r="E271" s="155">
        <v>4409900</v>
      </c>
      <c r="F271" s="155" t="s">
        <v>151</v>
      </c>
      <c r="G271" s="155" t="s">
        <v>97</v>
      </c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6"/>
      <c r="V271" s="156"/>
      <c r="W271" s="156"/>
      <c r="X271" s="165"/>
      <c r="Y271" s="157">
        <v>1100.6</v>
      </c>
      <c r="Z271" s="157">
        <v>1046.1</v>
      </c>
      <c r="AA271" s="157">
        <v>1024.87</v>
      </c>
      <c r="AB271" s="158">
        <f t="shared" si="47"/>
        <v>0.9797055730809674</v>
      </c>
      <c r="AC271" s="159"/>
      <c r="AD271" s="241"/>
      <c r="AE271" s="161"/>
      <c r="AF271" s="153"/>
    </row>
    <row r="272" spans="1:32" ht="27.75" customHeight="1">
      <c r="A272" s="171" t="s">
        <v>98</v>
      </c>
      <c r="B272" s="155" t="s">
        <v>120</v>
      </c>
      <c r="C272" s="155" t="s">
        <v>47</v>
      </c>
      <c r="D272" s="155" t="s">
        <v>36</v>
      </c>
      <c r="E272" s="155">
        <v>4409900</v>
      </c>
      <c r="F272" s="155" t="s">
        <v>152</v>
      </c>
      <c r="G272" s="155" t="s">
        <v>99</v>
      </c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6"/>
      <c r="V272" s="156"/>
      <c r="W272" s="156"/>
      <c r="X272" s="165"/>
      <c r="Y272" s="157">
        <v>3.2</v>
      </c>
      <c r="Z272" s="157">
        <v>4.82</v>
      </c>
      <c r="AA272" s="157">
        <v>4.8</v>
      </c>
      <c r="AB272" s="158">
        <f t="shared" si="47"/>
        <v>0.9958506224066389</v>
      </c>
      <c r="AC272" s="159"/>
      <c r="AD272" s="241"/>
      <c r="AE272" s="161"/>
      <c r="AF272" s="153"/>
    </row>
    <row r="273" spans="1:32" ht="47.25">
      <c r="A273" s="163" t="s">
        <v>100</v>
      </c>
      <c r="B273" s="155" t="s">
        <v>120</v>
      </c>
      <c r="C273" s="155" t="s">
        <v>47</v>
      </c>
      <c r="D273" s="155" t="s">
        <v>36</v>
      </c>
      <c r="E273" s="155">
        <v>4409900</v>
      </c>
      <c r="F273" s="155" t="s">
        <v>101</v>
      </c>
      <c r="G273" s="155" t="s">
        <v>101</v>
      </c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6"/>
      <c r="V273" s="156"/>
      <c r="W273" s="156"/>
      <c r="X273" s="165"/>
      <c r="Y273" s="157">
        <f>Y274</f>
        <v>267.2</v>
      </c>
      <c r="Z273" s="157">
        <f>Z274</f>
        <v>246.77</v>
      </c>
      <c r="AA273" s="157">
        <f>AA274</f>
        <v>232.81</v>
      </c>
      <c r="AB273" s="158">
        <f t="shared" si="47"/>
        <v>0.9434291040239899</v>
      </c>
      <c r="AC273" s="159"/>
      <c r="AD273" s="241"/>
      <c r="AE273" s="161"/>
      <c r="AF273" s="153"/>
    </row>
    <row r="274" spans="1:32" ht="47.25">
      <c r="A274" s="163" t="s">
        <v>102</v>
      </c>
      <c r="B274" s="155" t="s">
        <v>120</v>
      </c>
      <c r="C274" s="155" t="s">
        <v>47</v>
      </c>
      <c r="D274" s="155" t="s">
        <v>36</v>
      </c>
      <c r="E274" s="155">
        <v>4409900</v>
      </c>
      <c r="F274" s="155" t="s">
        <v>103</v>
      </c>
      <c r="G274" s="155" t="s">
        <v>103</v>
      </c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6"/>
      <c r="V274" s="156"/>
      <c r="W274" s="156"/>
      <c r="X274" s="165"/>
      <c r="Y274" s="157">
        <f>Y275+Y276</f>
        <v>267.2</v>
      </c>
      <c r="Z274" s="157">
        <f>Z275+Z276</f>
        <v>246.77</v>
      </c>
      <c r="AA274" s="157">
        <f>AA275+AA276</f>
        <v>232.81</v>
      </c>
      <c r="AB274" s="158">
        <f t="shared" si="47"/>
        <v>0.9434291040239899</v>
      </c>
      <c r="AC274" s="159"/>
      <c r="AD274" s="241"/>
      <c r="AE274" s="161"/>
      <c r="AF274" s="153"/>
    </row>
    <row r="275" spans="1:32" ht="47.25">
      <c r="A275" s="163" t="s">
        <v>104</v>
      </c>
      <c r="B275" s="155" t="s">
        <v>120</v>
      </c>
      <c r="C275" s="155" t="s">
        <v>47</v>
      </c>
      <c r="D275" s="155" t="s">
        <v>36</v>
      </c>
      <c r="E275" s="155">
        <v>4409900</v>
      </c>
      <c r="F275" s="155" t="s">
        <v>105</v>
      </c>
      <c r="G275" s="155" t="s">
        <v>105</v>
      </c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6"/>
      <c r="V275" s="156"/>
      <c r="W275" s="156"/>
      <c r="X275" s="165"/>
      <c r="Y275" s="157">
        <v>9.7</v>
      </c>
      <c r="Z275" s="157">
        <v>5.93</v>
      </c>
      <c r="AA275" s="157">
        <v>0.93</v>
      </c>
      <c r="AB275" s="158">
        <f t="shared" si="47"/>
        <v>0.15682967959527827</v>
      </c>
      <c r="AC275" s="159"/>
      <c r="AD275" s="241"/>
      <c r="AE275" s="161"/>
      <c r="AF275" s="153"/>
    </row>
    <row r="276" spans="1:32" ht="47.25">
      <c r="A276" s="163" t="s">
        <v>106</v>
      </c>
      <c r="B276" s="155" t="s">
        <v>120</v>
      </c>
      <c r="C276" s="155" t="s">
        <v>47</v>
      </c>
      <c r="D276" s="155" t="s">
        <v>36</v>
      </c>
      <c r="E276" s="155">
        <v>4409900</v>
      </c>
      <c r="F276" s="155" t="s">
        <v>107</v>
      </c>
      <c r="G276" s="155" t="s">
        <v>107</v>
      </c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6"/>
      <c r="V276" s="156"/>
      <c r="W276" s="156"/>
      <c r="X276" s="165"/>
      <c r="Y276" s="157">
        <v>257.5</v>
      </c>
      <c r="Z276" s="157">
        <v>240.84</v>
      </c>
      <c r="AA276" s="157">
        <v>231.88</v>
      </c>
      <c r="AB276" s="158">
        <f t="shared" si="47"/>
        <v>0.9627968775950838</v>
      </c>
      <c r="AC276" s="159"/>
      <c r="AD276" s="241"/>
      <c r="AE276" s="161"/>
      <c r="AF276" s="153"/>
    </row>
    <row r="277" spans="1:32" ht="15.75">
      <c r="A277" s="163" t="s">
        <v>108</v>
      </c>
      <c r="B277" s="155" t="s">
        <v>120</v>
      </c>
      <c r="C277" s="155" t="s">
        <v>47</v>
      </c>
      <c r="D277" s="155" t="s">
        <v>36</v>
      </c>
      <c r="E277" s="155">
        <v>4409900</v>
      </c>
      <c r="F277" s="155" t="s">
        <v>109</v>
      </c>
      <c r="G277" s="155" t="s">
        <v>109</v>
      </c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6"/>
      <c r="V277" s="156"/>
      <c r="W277" s="156"/>
      <c r="X277" s="165"/>
      <c r="Y277" s="157">
        <f aca="true" t="shared" si="54" ref="Y277:AA278">Y278</f>
        <v>1</v>
      </c>
      <c r="Z277" s="157">
        <f t="shared" si="54"/>
        <v>0</v>
      </c>
      <c r="AA277" s="157">
        <f t="shared" si="54"/>
        <v>0</v>
      </c>
      <c r="AB277" s="158">
        <v>0</v>
      </c>
      <c r="AC277" s="159"/>
      <c r="AD277" s="241"/>
      <c r="AE277" s="161"/>
      <c r="AF277" s="153"/>
    </row>
    <row r="278" spans="1:32" ht="31.5">
      <c r="A278" s="163" t="s">
        <v>110</v>
      </c>
      <c r="B278" s="155" t="s">
        <v>120</v>
      </c>
      <c r="C278" s="155" t="s">
        <v>47</v>
      </c>
      <c r="D278" s="155" t="s">
        <v>36</v>
      </c>
      <c r="E278" s="155">
        <v>4409900</v>
      </c>
      <c r="F278" s="155" t="s">
        <v>111</v>
      </c>
      <c r="G278" s="155" t="s">
        <v>111</v>
      </c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6"/>
      <c r="V278" s="156"/>
      <c r="W278" s="156"/>
      <c r="X278" s="165"/>
      <c r="Y278" s="157">
        <f t="shared" si="54"/>
        <v>1</v>
      </c>
      <c r="Z278" s="157">
        <f t="shared" si="54"/>
        <v>0</v>
      </c>
      <c r="AA278" s="157">
        <f t="shared" si="54"/>
        <v>0</v>
      </c>
      <c r="AB278" s="158">
        <v>0</v>
      </c>
      <c r="AC278" s="159"/>
      <c r="AD278" s="241"/>
      <c r="AE278" s="161"/>
      <c r="AF278" s="153"/>
    </row>
    <row r="279" spans="1:32" ht="31.5">
      <c r="A279" s="163" t="s">
        <v>112</v>
      </c>
      <c r="B279" s="155" t="s">
        <v>120</v>
      </c>
      <c r="C279" s="155" t="s">
        <v>47</v>
      </c>
      <c r="D279" s="155" t="s">
        <v>36</v>
      </c>
      <c r="E279" s="155">
        <v>4409900</v>
      </c>
      <c r="F279" s="155" t="s">
        <v>113</v>
      </c>
      <c r="G279" s="155" t="s">
        <v>113</v>
      </c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6"/>
      <c r="V279" s="156"/>
      <c r="W279" s="156"/>
      <c r="X279" s="165"/>
      <c r="Y279" s="157">
        <v>1</v>
      </c>
      <c r="Z279" s="157">
        <v>0</v>
      </c>
      <c r="AA279" s="156">
        <v>0</v>
      </c>
      <c r="AB279" s="158">
        <v>0</v>
      </c>
      <c r="AC279" s="159"/>
      <c r="AD279" s="241"/>
      <c r="AE279" s="161"/>
      <c r="AF279" s="153"/>
    </row>
    <row r="280" spans="1:32" ht="31.5">
      <c r="A280" s="184" t="s">
        <v>2</v>
      </c>
      <c r="B280" s="155" t="s">
        <v>120</v>
      </c>
      <c r="C280" s="155" t="s">
        <v>47</v>
      </c>
      <c r="D280" s="155" t="s">
        <v>41</v>
      </c>
      <c r="E280" s="155" t="s">
        <v>40</v>
      </c>
      <c r="F280" s="155" t="s">
        <v>38</v>
      </c>
      <c r="G280" s="156"/>
      <c r="H280" s="156"/>
      <c r="I280" s="156"/>
      <c r="J280" s="156"/>
      <c r="K280" s="156"/>
      <c r="L280" s="156"/>
      <c r="M280" s="157"/>
      <c r="N280" s="157"/>
      <c r="O280" s="157"/>
      <c r="P280" s="156"/>
      <c r="Q280" s="156"/>
      <c r="R280" s="156"/>
      <c r="S280" s="156" t="e">
        <f>#REF!</f>
        <v>#REF!</v>
      </c>
      <c r="T280" s="156" t="e">
        <f>#REF!</f>
        <v>#REF!</v>
      </c>
      <c r="U280" s="156" t="e">
        <f>#REF!</f>
        <v>#REF!</v>
      </c>
      <c r="V280" s="156" t="e">
        <f>#REF!</f>
        <v>#REF!</v>
      </c>
      <c r="W280" s="156" t="e">
        <f>#REF!</f>
        <v>#REF!</v>
      </c>
      <c r="X280" s="156" t="e">
        <f>#REF!</f>
        <v>#REF!</v>
      </c>
      <c r="Y280" s="156">
        <f>Y283</f>
        <v>267.5</v>
      </c>
      <c r="Z280" s="156">
        <f>Z281+Z284+Z288</f>
        <v>276.8</v>
      </c>
      <c r="AA280" s="156">
        <f>AA281+AA284+AA288</f>
        <v>276.8</v>
      </c>
      <c r="AB280" s="158">
        <f>AA280/Z280</f>
        <v>1</v>
      </c>
      <c r="AC280" s="159"/>
      <c r="AD280" s="241"/>
      <c r="AE280" s="161"/>
      <c r="AF280" s="153"/>
    </row>
    <row r="281" spans="1:32" ht="110.25">
      <c r="A281" s="215" t="s">
        <v>236</v>
      </c>
      <c r="B281" s="155" t="s">
        <v>120</v>
      </c>
      <c r="C281" s="155" t="s">
        <v>47</v>
      </c>
      <c r="D281" s="155" t="s">
        <v>41</v>
      </c>
      <c r="E281" s="155" t="s">
        <v>237</v>
      </c>
      <c r="F281" s="155" t="s">
        <v>38</v>
      </c>
      <c r="G281" s="156"/>
      <c r="H281" s="156"/>
      <c r="I281" s="156"/>
      <c r="J281" s="156"/>
      <c r="K281" s="156"/>
      <c r="L281" s="156"/>
      <c r="M281" s="157"/>
      <c r="N281" s="157"/>
      <c r="O281" s="157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>
        <f>Y282</f>
        <v>0</v>
      </c>
      <c r="Z281" s="156">
        <f>Z282</f>
        <v>20</v>
      </c>
      <c r="AA281" s="156">
        <f>AA282</f>
        <v>20</v>
      </c>
      <c r="AB281" s="158">
        <f>AA281/Z281</f>
        <v>1</v>
      </c>
      <c r="AC281" s="159"/>
      <c r="AD281" s="241"/>
      <c r="AE281" s="161"/>
      <c r="AF281" s="153"/>
    </row>
    <row r="282" spans="1:32" ht="15.75">
      <c r="A282" s="162" t="s">
        <v>206</v>
      </c>
      <c r="B282" s="155" t="s">
        <v>120</v>
      </c>
      <c r="C282" s="155" t="s">
        <v>47</v>
      </c>
      <c r="D282" s="155" t="s">
        <v>41</v>
      </c>
      <c r="E282" s="155" t="s">
        <v>237</v>
      </c>
      <c r="F282" s="155" t="s">
        <v>207</v>
      </c>
      <c r="G282" s="156"/>
      <c r="H282" s="156"/>
      <c r="I282" s="156"/>
      <c r="J282" s="156"/>
      <c r="K282" s="156"/>
      <c r="L282" s="156"/>
      <c r="M282" s="157"/>
      <c r="N282" s="157"/>
      <c r="O282" s="157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>
        <v>0</v>
      </c>
      <c r="Z282" s="156">
        <v>20</v>
      </c>
      <c r="AA282" s="156">
        <v>20</v>
      </c>
      <c r="AB282" s="158">
        <f>AA282/Z282</f>
        <v>1</v>
      </c>
      <c r="AC282" s="159"/>
      <c r="AD282" s="241"/>
      <c r="AE282" s="161"/>
      <c r="AF282" s="153"/>
    </row>
    <row r="283" spans="1:32" ht="15.75">
      <c r="A283" s="162" t="s">
        <v>172</v>
      </c>
      <c r="B283" s="155" t="s">
        <v>120</v>
      </c>
      <c r="C283" s="155" t="s">
        <v>47</v>
      </c>
      <c r="D283" s="155" t="s">
        <v>41</v>
      </c>
      <c r="E283" s="155" t="s">
        <v>173</v>
      </c>
      <c r="F283" s="155" t="s">
        <v>38</v>
      </c>
      <c r="G283" s="156"/>
      <c r="H283" s="156"/>
      <c r="I283" s="156"/>
      <c r="J283" s="156"/>
      <c r="K283" s="156"/>
      <c r="L283" s="156"/>
      <c r="M283" s="157"/>
      <c r="N283" s="157"/>
      <c r="O283" s="157"/>
      <c r="P283" s="156"/>
      <c r="Q283" s="156"/>
      <c r="R283" s="156"/>
      <c r="S283" s="156"/>
      <c r="T283" s="156"/>
      <c r="U283" s="156"/>
      <c r="V283" s="156"/>
      <c r="W283" s="165"/>
      <c r="X283" s="165"/>
      <c r="Y283" s="156">
        <f>Y284+Y288</f>
        <v>267.5</v>
      </c>
      <c r="Z283" s="156">
        <f>Z284+Z288</f>
        <v>256.8</v>
      </c>
      <c r="AA283" s="156">
        <f>AA284+AA288</f>
        <v>256.8</v>
      </c>
      <c r="AB283" s="158">
        <v>0</v>
      </c>
      <c r="AC283" s="159"/>
      <c r="AD283" s="241"/>
      <c r="AE283" s="161"/>
      <c r="AF283" s="153"/>
    </row>
    <row r="284" spans="1:32" ht="78.75">
      <c r="A284" s="184" t="s">
        <v>178</v>
      </c>
      <c r="B284" s="155" t="s">
        <v>120</v>
      </c>
      <c r="C284" s="155" t="s">
        <v>47</v>
      </c>
      <c r="D284" s="155" t="s">
        <v>41</v>
      </c>
      <c r="E284" s="155" t="s">
        <v>179</v>
      </c>
      <c r="F284" s="155" t="s">
        <v>38</v>
      </c>
      <c r="G284" s="156"/>
      <c r="H284" s="156"/>
      <c r="I284" s="156"/>
      <c r="J284" s="156"/>
      <c r="K284" s="156"/>
      <c r="L284" s="156"/>
      <c r="M284" s="157"/>
      <c r="N284" s="157"/>
      <c r="O284" s="157"/>
      <c r="P284" s="156"/>
      <c r="Q284" s="156"/>
      <c r="R284" s="156"/>
      <c r="S284" s="156"/>
      <c r="T284" s="156"/>
      <c r="U284" s="156"/>
      <c r="V284" s="156"/>
      <c r="W284" s="165"/>
      <c r="X284" s="165"/>
      <c r="Y284" s="196">
        <f aca="true" t="shared" si="55" ref="Y284:AA286">Y285</f>
        <v>20</v>
      </c>
      <c r="Z284" s="196">
        <f t="shared" si="55"/>
        <v>0</v>
      </c>
      <c r="AA284" s="196">
        <f t="shared" si="55"/>
        <v>0</v>
      </c>
      <c r="AB284" s="158">
        <v>0</v>
      </c>
      <c r="AC284" s="159"/>
      <c r="AD284" s="241"/>
      <c r="AE284" s="161"/>
      <c r="AF284" s="153"/>
    </row>
    <row r="285" spans="1:32" ht="47.25">
      <c r="A285" s="163" t="s">
        <v>100</v>
      </c>
      <c r="B285" s="155" t="s">
        <v>120</v>
      </c>
      <c r="C285" s="155" t="s">
        <v>47</v>
      </c>
      <c r="D285" s="155" t="s">
        <v>41</v>
      </c>
      <c r="E285" s="155" t="s">
        <v>179</v>
      </c>
      <c r="F285" s="155" t="s">
        <v>101</v>
      </c>
      <c r="G285" s="155" t="s">
        <v>101</v>
      </c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6"/>
      <c r="V285" s="156"/>
      <c r="W285" s="156"/>
      <c r="X285" s="165"/>
      <c r="Y285" s="157">
        <f t="shared" si="55"/>
        <v>20</v>
      </c>
      <c r="Z285" s="157">
        <f t="shared" si="55"/>
        <v>0</v>
      </c>
      <c r="AA285" s="157">
        <f t="shared" si="55"/>
        <v>0</v>
      </c>
      <c r="AB285" s="158">
        <v>0</v>
      </c>
      <c r="AC285" s="159"/>
      <c r="AD285" s="241"/>
      <c r="AE285" s="161"/>
      <c r="AF285" s="153"/>
    </row>
    <row r="286" spans="1:32" ht="47.25">
      <c r="A286" s="163" t="s">
        <v>102</v>
      </c>
      <c r="B286" s="155" t="s">
        <v>120</v>
      </c>
      <c r="C286" s="155" t="s">
        <v>47</v>
      </c>
      <c r="D286" s="155" t="s">
        <v>41</v>
      </c>
      <c r="E286" s="155" t="s">
        <v>179</v>
      </c>
      <c r="F286" s="155" t="s">
        <v>103</v>
      </c>
      <c r="G286" s="155" t="s">
        <v>103</v>
      </c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6"/>
      <c r="V286" s="156"/>
      <c r="W286" s="156"/>
      <c r="X286" s="165"/>
      <c r="Y286" s="157">
        <f t="shared" si="55"/>
        <v>20</v>
      </c>
      <c r="Z286" s="157">
        <f t="shared" si="55"/>
        <v>0</v>
      </c>
      <c r="AA286" s="157">
        <f t="shared" si="55"/>
        <v>0</v>
      </c>
      <c r="AB286" s="158">
        <v>0</v>
      </c>
      <c r="AC286" s="159"/>
      <c r="AD286" s="241"/>
      <c r="AE286" s="161"/>
      <c r="AF286" s="153"/>
    </row>
    <row r="287" spans="1:32" ht="47.25">
      <c r="A287" s="163" t="s">
        <v>106</v>
      </c>
      <c r="B287" s="155" t="s">
        <v>120</v>
      </c>
      <c r="C287" s="155" t="s">
        <v>47</v>
      </c>
      <c r="D287" s="155" t="s">
        <v>41</v>
      </c>
      <c r="E287" s="155" t="s">
        <v>179</v>
      </c>
      <c r="F287" s="155" t="s">
        <v>107</v>
      </c>
      <c r="G287" s="155" t="s">
        <v>107</v>
      </c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6"/>
      <c r="V287" s="156"/>
      <c r="W287" s="156"/>
      <c r="X287" s="165"/>
      <c r="Y287" s="157">
        <v>20</v>
      </c>
      <c r="Z287" s="157">
        <v>0</v>
      </c>
      <c r="AA287" s="156">
        <v>0</v>
      </c>
      <c r="AB287" s="158">
        <v>0</v>
      </c>
      <c r="AC287" s="159"/>
      <c r="AD287" s="241"/>
      <c r="AE287" s="161"/>
      <c r="AF287" s="153"/>
    </row>
    <row r="288" spans="1:32" ht="78.75">
      <c r="A288" s="215" t="s">
        <v>238</v>
      </c>
      <c r="B288" s="155" t="s">
        <v>120</v>
      </c>
      <c r="C288" s="155" t="s">
        <v>47</v>
      </c>
      <c r="D288" s="155" t="s">
        <v>41</v>
      </c>
      <c r="E288" s="155" t="s">
        <v>239</v>
      </c>
      <c r="F288" s="155" t="s">
        <v>38</v>
      </c>
      <c r="G288" s="156"/>
      <c r="H288" s="156"/>
      <c r="I288" s="156"/>
      <c r="J288" s="156"/>
      <c r="K288" s="156"/>
      <c r="L288" s="156"/>
      <c r="M288" s="157"/>
      <c r="N288" s="157"/>
      <c r="O288" s="157"/>
      <c r="P288" s="156"/>
      <c r="Q288" s="156"/>
      <c r="R288" s="156"/>
      <c r="S288" s="156"/>
      <c r="T288" s="156"/>
      <c r="U288" s="156"/>
      <c r="V288" s="156"/>
      <c r="W288" s="165"/>
      <c r="X288" s="165"/>
      <c r="Y288" s="156">
        <f>Y289</f>
        <v>247.5</v>
      </c>
      <c r="Z288" s="156">
        <f>Z289+Z292</f>
        <v>256.8</v>
      </c>
      <c r="AA288" s="156">
        <f>AA289+AA292</f>
        <v>256.8</v>
      </c>
      <c r="AB288" s="158">
        <f aca="true" t="shared" si="56" ref="AB288:AB310">AA288/Z288</f>
        <v>1</v>
      </c>
      <c r="AC288" s="159"/>
      <c r="AD288" s="241"/>
      <c r="AE288" s="161"/>
      <c r="AF288" s="153"/>
    </row>
    <row r="289" spans="1:32" ht="47.25">
      <c r="A289" s="163" t="s">
        <v>100</v>
      </c>
      <c r="B289" s="155" t="s">
        <v>120</v>
      </c>
      <c r="C289" s="155" t="s">
        <v>47</v>
      </c>
      <c r="D289" s="155" t="s">
        <v>41</v>
      </c>
      <c r="E289" s="155" t="s">
        <v>239</v>
      </c>
      <c r="F289" s="155" t="s">
        <v>101</v>
      </c>
      <c r="G289" s="155" t="s">
        <v>101</v>
      </c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6"/>
      <c r="V289" s="156"/>
      <c r="W289" s="156"/>
      <c r="X289" s="165"/>
      <c r="Y289" s="157">
        <f>Y290</f>
        <v>247.5</v>
      </c>
      <c r="Z289" s="157">
        <f>Z290</f>
        <v>194.8</v>
      </c>
      <c r="AA289" s="157">
        <f>AA290</f>
        <v>194.8</v>
      </c>
      <c r="AB289" s="158">
        <f t="shared" si="56"/>
        <v>1</v>
      </c>
      <c r="AC289" s="159"/>
      <c r="AD289" s="241"/>
      <c r="AE289" s="161"/>
      <c r="AF289" s="153"/>
    </row>
    <row r="290" spans="1:32" ht="47.25">
      <c r="A290" s="163" t="s">
        <v>102</v>
      </c>
      <c r="B290" s="155" t="s">
        <v>120</v>
      </c>
      <c r="C290" s="155" t="s">
        <v>47</v>
      </c>
      <c r="D290" s="155" t="s">
        <v>41</v>
      </c>
      <c r="E290" s="155" t="s">
        <v>239</v>
      </c>
      <c r="F290" s="155" t="s">
        <v>103</v>
      </c>
      <c r="G290" s="155" t="s">
        <v>103</v>
      </c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6"/>
      <c r="V290" s="156"/>
      <c r="W290" s="156"/>
      <c r="X290" s="165"/>
      <c r="Y290" s="157">
        <f>Y291</f>
        <v>247.5</v>
      </c>
      <c r="Z290" s="157">
        <f>Z291</f>
        <v>194.8</v>
      </c>
      <c r="AA290" s="157">
        <f>AA291</f>
        <v>194.8</v>
      </c>
      <c r="AB290" s="158">
        <f t="shared" si="56"/>
        <v>1</v>
      </c>
      <c r="AC290" s="159"/>
      <c r="AD290" s="241"/>
      <c r="AE290" s="161"/>
      <c r="AF290" s="153"/>
    </row>
    <row r="291" spans="1:32" ht="47.25">
      <c r="A291" s="163" t="s">
        <v>106</v>
      </c>
      <c r="B291" s="155" t="s">
        <v>120</v>
      </c>
      <c r="C291" s="155" t="s">
        <v>47</v>
      </c>
      <c r="D291" s="155" t="s">
        <v>41</v>
      </c>
      <c r="E291" s="155" t="s">
        <v>239</v>
      </c>
      <c r="F291" s="155" t="s">
        <v>107</v>
      </c>
      <c r="G291" s="155" t="s">
        <v>107</v>
      </c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6"/>
      <c r="V291" s="156"/>
      <c r="W291" s="156"/>
      <c r="X291" s="165"/>
      <c r="Y291" s="157">
        <v>247.5</v>
      </c>
      <c r="Z291" s="157">
        <v>194.8</v>
      </c>
      <c r="AA291" s="157">
        <v>194.8</v>
      </c>
      <c r="AB291" s="158">
        <f t="shared" si="56"/>
        <v>1</v>
      </c>
      <c r="AC291" s="159"/>
      <c r="AD291" s="241"/>
      <c r="AE291" s="161"/>
      <c r="AF291" s="153"/>
    </row>
    <row r="292" spans="1:32" ht="15.75">
      <c r="A292" s="162" t="s">
        <v>206</v>
      </c>
      <c r="B292" s="155" t="s">
        <v>120</v>
      </c>
      <c r="C292" s="155" t="s">
        <v>47</v>
      </c>
      <c r="D292" s="155" t="s">
        <v>41</v>
      </c>
      <c r="E292" s="155" t="s">
        <v>239</v>
      </c>
      <c r="F292" s="155" t="s">
        <v>207</v>
      </c>
      <c r="G292" s="155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6"/>
      <c r="V292" s="156"/>
      <c r="W292" s="156"/>
      <c r="X292" s="165"/>
      <c r="Y292" s="157">
        <v>0</v>
      </c>
      <c r="Z292" s="157">
        <v>62</v>
      </c>
      <c r="AA292" s="157">
        <v>62</v>
      </c>
      <c r="AB292" s="158">
        <f t="shared" si="56"/>
        <v>1</v>
      </c>
      <c r="AC292" s="159"/>
      <c r="AD292" s="241"/>
      <c r="AE292" s="161"/>
      <c r="AF292" s="153"/>
    </row>
    <row r="293" spans="1:32" ht="15.75">
      <c r="A293" s="145" t="s">
        <v>70</v>
      </c>
      <c r="B293" s="146" t="s">
        <v>120</v>
      </c>
      <c r="C293" s="146" t="s">
        <v>46</v>
      </c>
      <c r="D293" s="146" t="s">
        <v>46</v>
      </c>
      <c r="E293" s="146" t="s">
        <v>40</v>
      </c>
      <c r="F293" s="146" t="s">
        <v>38</v>
      </c>
      <c r="G293" s="146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7"/>
      <c r="U293" s="174"/>
      <c r="V293" s="174"/>
      <c r="W293" s="174"/>
      <c r="X293" s="221"/>
      <c r="Y293" s="147">
        <f aca="true" t="shared" si="57" ref="Y293:AA297">Y294</f>
        <v>0</v>
      </c>
      <c r="Z293" s="147">
        <f t="shared" si="57"/>
        <v>200</v>
      </c>
      <c r="AA293" s="147">
        <f t="shared" si="57"/>
        <v>0</v>
      </c>
      <c r="AB293" s="149">
        <f t="shared" si="56"/>
        <v>0</v>
      </c>
      <c r="AC293" s="159"/>
      <c r="AD293" s="241"/>
      <c r="AE293" s="161"/>
      <c r="AF293" s="153"/>
    </row>
    <row r="294" spans="1:32" ht="31.5">
      <c r="A294" s="162" t="s">
        <v>71</v>
      </c>
      <c r="B294" s="155" t="s">
        <v>120</v>
      </c>
      <c r="C294" s="155" t="s">
        <v>46</v>
      </c>
      <c r="D294" s="155" t="s">
        <v>46</v>
      </c>
      <c r="E294" s="155" t="s">
        <v>40</v>
      </c>
      <c r="F294" s="155" t="s">
        <v>38</v>
      </c>
      <c r="G294" s="155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6"/>
      <c r="V294" s="156"/>
      <c r="W294" s="156"/>
      <c r="X294" s="165"/>
      <c r="Y294" s="157">
        <f t="shared" si="57"/>
        <v>0</v>
      </c>
      <c r="Z294" s="157">
        <f t="shared" si="57"/>
        <v>200</v>
      </c>
      <c r="AA294" s="157">
        <f t="shared" si="57"/>
        <v>0</v>
      </c>
      <c r="AB294" s="158">
        <f t="shared" si="56"/>
        <v>0</v>
      </c>
      <c r="AC294" s="159"/>
      <c r="AD294" s="241"/>
      <c r="AE294" s="161"/>
      <c r="AF294" s="153"/>
    </row>
    <row r="295" spans="1:32" ht="94.5">
      <c r="A295" s="162" t="s">
        <v>216</v>
      </c>
      <c r="B295" s="155" t="s">
        <v>120</v>
      </c>
      <c r="C295" s="155" t="s">
        <v>46</v>
      </c>
      <c r="D295" s="155" t="s">
        <v>46</v>
      </c>
      <c r="E295" s="155" t="s">
        <v>217</v>
      </c>
      <c r="F295" s="155" t="s">
        <v>38</v>
      </c>
      <c r="G295" s="155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6"/>
      <c r="V295" s="156"/>
      <c r="W295" s="156"/>
      <c r="X295" s="165"/>
      <c r="Y295" s="157">
        <f t="shared" si="57"/>
        <v>0</v>
      </c>
      <c r="Z295" s="157">
        <f t="shared" si="57"/>
        <v>200</v>
      </c>
      <c r="AA295" s="157">
        <f t="shared" si="57"/>
        <v>0</v>
      </c>
      <c r="AB295" s="158">
        <f t="shared" si="56"/>
        <v>0</v>
      </c>
      <c r="AC295" s="159"/>
      <c r="AD295" s="241"/>
      <c r="AE295" s="161"/>
      <c r="AF295" s="153"/>
    </row>
    <row r="296" spans="1:32" ht="47.25">
      <c r="A296" s="163" t="s">
        <v>100</v>
      </c>
      <c r="B296" s="155" t="s">
        <v>120</v>
      </c>
      <c r="C296" s="155" t="s">
        <v>46</v>
      </c>
      <c r="D296" s="155" t="s">
        <v>46</v>
      </c>
      <c r="E296" s="155" t="s">
        <v>217</v>
      </c>
      <c r="F296" s="155" t="s">
        <v>101</v>
      </c>
      <c r="G296" s="155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6"/>
      <c r="V296" s="156"/>
      <c r="W296" s="156"/>
      <c r="X296" s="165"/>
      <c r="Y296" s="157">
        <f t="shared" si="57"/>
        <v>0</v>
      </c>
      <c r="Z296" s="157">
        <f t="shared" si="57"/>
        <v>200</v>
      </c>
      <c r="AA296" s="157">
        <f t="shared" si="57"/>
        <v>0</v>
      </c>
      <c r="AB296" s="158">
        <f t="shared" si="56"/>
        <v>0</v>
      </c>
      <c r="AC296" s="159"/>
      <c r="AD296" s="241"/>
      <c r="AE296" s="161"/>
      <c r="AF296" s="153"/>
    </row>
    <row r="297" spans="1:32" ht="47.25">
      <c r="A297" s="163" t="s">
        <v>102</v>
      </c>
      <c r="B297" s="155" t="s">
        <v>120</v>
      </c>
      <c r="C297" s="155" t="s">
        <v>46</v>
      </c>
      <c r="D297" s="155" t="s">
        <v>46</v>
      </c>
      <c r="E297" s="155" t="s">
        <v>217</v>
      </c>
      <c r="F297" s="155" t="s">
        <v>103</v>
      </c>
      <c r="G297" s="155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6"/>
      <c r="V297" s="156"/>
      <c r="W297" s="156"/>
      <c r="X297" s="165"/>
      <c r="Y297" s="157">
        <f t="shared" si="57"/>
        <v>0</v>
      </c>
      <c r="Z297" s="157">
        <f t="shared" si="57"/>
        <v>200</v>
      </c>
      <c r="AA297" s="157">
        <f t="shared" si="57"/>
        <v>0</v>
      </c>
      <c r="AB297" s="158">
        <f t="shared" si="56"/>
        <v>0</v>
      </c>
      <c r="AC297" s="159"/>
      <c r="AD297" s="241"/>
      <c r="AE297" s="161"/>
      <c r="AF297" s="153"/>
    </row>
    <row r="298" spans="1:32" ht="47.25">
      <c r="A298" s="163" t="s">
        <v>106</v>
      </c>
      <c r="B298" s="155" t="s">
        <v>120</v>
      </c>
      <c r="C298" s="155" t="s">
        <v>46</v>
      </c>
      <c r="D298" s="155" t="s">
        <v>46</v>
      </c>
      <c r="E298" s="155" t="s">
        <v>217</v>
      </c>
      <c r="F298" s="155" t="s">
        <v>107</v>
      </c>
      <c r="G298" s="155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6"/>
      <c r="V298" s="156"/>
      <c r="W298" s="156"/>
      <c r="X298" s="165"/>
      <c r="Y298" s="157">
        <v>0</v>
      </c>
      <c r="Z298" s="157">
        <v>200</v>
      </c>
      <c r="AA298" s="157">
        <v>0</v>
      </c>
      <c r="AB298" s="158">
        <f t="shared" si="56"/>
        <v>0</v>
      </c>
      <c r="AC298" s="159"/>
      <c r="AD298" s="241"/>
      <c r="AE298" s="161"/>
      <c r="AF298" s="153"/>
    </row>
    <row r="299" spans="1:32" ht="15.75">
      <c r="A299" s="145" t="s">
        <v>33</v>
      </c>
      <c r="B299" s="146" t="s">
        <v>120</v>
      </c>
      <c r="C299" s="146">
        <v>10</v>
      </c>
      <c r="D299" s="146" t="s">
        <v>43</v>
      </c>
      <c r="E299" s="146" t="s">
        <v>40</v>
      </c>
      <c r="F299" s="146" t="s">
        <v>38</v>
      </c>
      <c r="G299" s="147" t="e">
        <f>G300+#REF!+#REF!</f>
        <v>#REF!</v>
      </c>
      <c r="H299" s="147" t="e">
        <f>H300+#REF!+#REF!</f>
        <v>#REF!</v>
      </c>
      <c r="I299" s="147" t="e">
        <f>I300+#REF!+#REF!</f>
        <v>#REF!</v>
      </c>
      <c r="J299" s="147" t="e">
        <f>J300+#REF!+#REF!</f>
        <v>#REF!</v>
      </c>
      <c r="K299" s="147" t="e">
        <f>K300+#REF!+#REF!</f>
        <v>#REF!</v>
      </c>
      <c r="L299" s="147" t="e">
        <f>L300+#REF!+#REF!</f>
        <v>#REF!</v>
      </c>
      <c r="M299" s="147">
        <v>2422.5</v>
      </c>
      <c r="N299" s="147">
        <v>1144</v>
      </c>
      <c r="O299" s="147">
        <v>1278.5</v>
      </c>
      <c r="P299" s="147" t="e">
        <f>P300+#REF!+#REF!</f>
        <v>#REF!</v>
      </c>
      <c r="Q299" s="147" t="e">
        <f>Q300+#REF!+#REF!</f>
        <v>#REF!</v>
      </c>
      <c r="R299" s="147" t="e">
        <f>R300+#REF!+#REF!</f>
        <v>#REF!</v>
      </c>
      <c r="S299" s="147" t="e">
        <f aca="true" t="shared" si="58" ref="S299:X299">S300+S317</f>
        <v>#REF!</v>
      </c>
      <c r="T299" s="147" t="e">
        <f t="shared" si="58"/>
        <v>#REF!</v>
      </c>
      <c r="U299" s="147" t="e">
        <f t="shared" si="58"/>
        <v>#REF!</v>
      </c>
      <c r="V299" s="147" t="e">
        <f t="shared" si="58"/>
        <v>#REF!</v>
      </c>
      <c r="W299" s="147" t="e">
        <f t="shared" si="58"/>
        <v>#REF!</v>
      </c>
      <c r="X299" s="147" t="e">
        <f t="shared" si="58"/>
        <v>#REF!</v>
      </c>
      <c r="Y299" s="147">
        <f aca="true" t="shared" si="59" ref="Y299:AA302">Y300</f>
        <v>1498</v>
      </c>
      <c r="Z299" s="147">
        <f t="shared" si="59"/>
        <v>1379.54</v>
      </c>
      <c r="AA299" s="147">
        <f t="shared" si="59"/>
        <v>1379.42</v>
      </c>
      <c r="AB299" s="149">
        <f t="shared" si="56"/>
        <v>0.9999130144830887</v>
      </c>
      <c r="AC299" s="159"/>
      <c r="AD299" s="241"/>
      <c r="AE299" s="161"/>
      <c r="AF299" s="153"/>
    </row>
    <row r="300" spans="1:32" ht="15.75">
      <c r="A300" s="154" t="s">
        <v>34</v>
      </c>
      <c r="B300" s="155" t="s">
        <v>120</v>
      </c>
      <c r="C300" s="155">
        <v>10</v>
      </c>
      <c r="D300" s="155" t="s">
        <v>36</v>
      </c>
      <c r="E300" s="155" t="s">
        <v>40</v>
      </c>
      <c r="F300" s="155" t="s">
        <v>38</v>
      </c>
      <c r="G300" s="156">
        <v>1000</v>
      </c>
      <c r="H300" s="156">
        <v>1000</v>
      </c>
      <c r="I300" s="156"/>
      <c r="J300" s="156"/>
      <c r="K300" s="156"/>
      <c r="L300" s="156"/>
      <c r="M300" s="157">
        <v>1000</v>
      </c>
      <c r="N300" s="157">
        <v>1000</v>
      </c>
      <c r="O300" s="157">
        <v>0</v>
      </c>
      <c r="P300" s="156">
        <v>600</v>
      </c>
      <c r="Q300" s="156">
        <v>600</v>
      </c>
      <c r="R300" s="156"/>
      <c r="S300" s="156" t="e">
        <f>#REF!</f>
        <v>#REF!</v>
      </c>
      <c r="T300" s="156" t="e">
        <f>#REF!</f>
        <v>#REF!</v>
      </c>
      <c r="U300" s="156" t="e">
        <f>#REF!</f>
        <v>#REF!</v>
      </c>
      <c r="V300" s="156" t="e">
        <f>#REF!</f>
        <v>#REF!</v>
      </c>
      <c r="W300" s="156" t="e">
        <f>#REF!</f>
        <v>#REF!</v>
      </c>
      <c r="X300" s="156" t="e">
        <f>#REF!</f>
        <v>#REF!</v>
      </c>
      <c r="Y300" s="156">
        <f t="shared" si="59"/>
        <v>1498</v>
      </c>
      <c r="Z300" s="156">
        <f t="shared" si="59"/>
        <v>1379.54</v>
      </c>
      <c r="AA300" s="156">
        <f t="shared" si="59"/>
        <v>1379.42</v>
      </c>
      <c r="AB300" s="158">
        <f t="shared" si="56"/>
        <v>0.9999130144830887</v>
      </c>
      <c r="AC300" s="159"/>
      <c r="AD300" s="241"/>
      <c r="AE300" s="161"/>
      <c r="AF300" s="153"/>
    </row>
    <row r="301" spans="1:32" ht="31.5">
      <c r="A301" s="162" t="s">
        <v>240</v>
      </c>
      <c r="B301" s="155" t="s">
        <v>120</v>
      </c>
      <c r="C301" s="155">
        <v>10</v>
      </c>
      <c r="D301" s="155" t="s">
        <v>36</v>
      </c>
      <c r="E301" s="155">
        <v>4910000</v>
      </c>
      <c r="F301" s="155" t="s">
        <v>38</v>
      </c>
      <c r="G301" s="156">
        <v>1000</v>
      </c>
      <c r="H301" s="156">
        <v>1000</v>
      </c>
      <c r="I301" s="156"/>
      <c r="J301" s="156"/>
      <c r="K301" s="156"/>
      <c r="L301" s="156"/>
      <c r="M301" s="157">
        <v>1000</v>
      </c>
      <c r="N301" s="157">
        <v>1000</v>
      </c>
      <c r="O301" s="157">
        <v>0</v>
      </c>
      <c r="P301" s="156">
        <v>600</v>
      </c>
      <c r="Q301" s="156">
        <v>600</v>
      </c>
      <c r="R301" s="156"/>
      <c r="S301" s="156" t="e">
        <f>#REF!</f>
        <v>#REF!</v>
      </c>
      <c r="T301" s="156" t="e">
        <f>#REF!</f>
        <v>#REF!</v>
      </c>
      <c r="U301" s="156" t="e">
        <f>#REF!</f>
        <v>#REF!</v>
      </c>
      <c r="V301" s="156" t="e">
        <f>#REF!</f>
        <v>#REF!</v>
      </c>
      <c r="W301" s="156" t="e">
        <f>#REF!</f>
        <v>#REF!</v>
      </c>
      <c r="X301" s="156" t="e">
        <f>#REF!</f>
        <v>#REF!</v>
      </c>
      <c r="Y301" s="156">
        <f t="shared" si="59"/>
        <v>1498</v>
      </c>
      <c r="Z301" s="156">
        <f t="shared" si="59"/>
        <v>1379.54</v>
      </c>
      <c r="AA301" s="156">
        <f t="shared" si="59"/>
        <v>1379.42</v>
      </c>
      <c r="AB301" s="158">
        <f t="shared" si="56"/>
        <v>0.9999130144830887</v>
      </c>
      <c r="AC301" s="159"/>
      <c r="AD301" s="241"/>
      <c r="AE301" s="161"/>
      <c r="AF301" s="153"/>
    </row>
    <row r="302" spans="1:32" ht="31.5">
      <c r="A302" s="162" t="s">
        <v>241</v>
      </c>
      <c r="B302" s="155" t="s">
        <v>120</v>
      </c>
      <c r="C302" s="155">
        <v>10</v>
      </c>
      <c r="D302" s="155" t="s">
        <v>36</v>
      </c>
      <c r="E302" s="155">
        <v>4910100</v>
      </c>
      <c r="F302" s="155" t="s">
        <v>38</v>
      </c>
      <c r="G302" s="156">
        <v>1000</v>
      </c>
      <c r="H302" s="156">
        <v>1000</v>
      </c>
      <c r="I302" s="156"/>
      <c r="J302" s="156"/>
      <c r="K302" s="156"/>
      <c r="L302" s="156"/>
      <c r="M302" s="157">
        <v>1000</v>
      </c>
      <c r="N302" s="157">
        <v>1000</v>
      </c>
      <c r="O302" s="157">
        <v>0</v>
      </c>
      <c r="P302" s="156">
        <v>600</v>
      </c>
      <c r="Q302" s="156">
        <v>600</v>
      </c>
      <c r="R302" s="156"/>
      <c r="S302" s="156" t="e">
        <f>#REF!</f>
        <v>#REF!</v>
      </c>
      <c r="T302" s="156" t="e">
        <f>#REF!</f>
        <v>#REF!</v>
      </c>
      <c r="U302" s="156" t="e">
        <f>#REF!</f>
        <v>#REF!</v>
      </c>
      <c r="V302" s="156" t="e">
        <f>#REF!</f>
        <v>#REF!</v>
      </c>
      <c r="W302" s="156" t="e">
        <f>#REF!</f>
        <v>#REF!</v>
      </c>
      <c r="X302" s="156" t="e">
        <f>#REF!</f>
        <v>#REF!</v>
      </c>
      <c r="Y302" s="156">
        <f t="shared" si="59"/>
        <v>1498</v>
      </c>
      <c r="Z302" s="156">
        <f t="shared" si="59"/>
        <v>1379.54</v>
      </c>
      <c r="AA302" s="156">
        <f t="shared" si="59"/>
        <v>1379.42</v>
      </c>
      <c r="AB302" s="158">
        <f t="shared" si="56"/>
        <v>0.9999130144830887</v>
      </c>
      <c r="AC302" s="159"/>
      <c r="AD302" s="241"/>
      <c r="AE302" s="161"/>
      <c r="AF302" s="153"/>
    </row>
    <row r="303" spans="1:32" ht="39.75" customHeight="1">
      <c r="A303" s="213" t="s">
        <v>242</v>
      </c>
      <c r="B303" s="155" t="s">
        <v>120</v>
      </c>
      <c r="C303" s="155">
        <v>10</v>
      </c>
      <c r="D303" s="155" t="s">
        <v>36</v>
      </c>
      <c r="E303" s="155">
        <v>4910100</v>
      </c>
      <c r="F303" s="155" t="s">
        <v>243</v>
      </c>
      <c r="G303" s="156"/>
      <c r="H303" s="156"/>
      <c r="I303" s="156"/>
      <c r="J303" s="156"/>
      <c r="K303" s="156"/>
      <c r="L303" s="156"/>
      <c r="M303" s="157"/>
      <c r="N303" s="157"/>
      <c r="O303" s="157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>
        <v>1498</v>
      </c>
      <c r="Z303" s="156">
        <v>1379.54</v>
      </c>
      <c r="AA303" s="156">
        <v>1379.42</v>
      </c>
      <c r="AB303" s="158">
        <f t="shared" si="56"/>
        <v>0.9999130144830887</v>
      </c>
      <c r="AC303" s="159"/>
      <c r="AD303" s="241"/>
      <c r="AE303" s="161"/>
      <c r="AF303" s="153"/>
    </row>
    <row r="304" spans="1:32" ht="15.75">
      <c r="A304" s="145" t="s">
        <v>32</v>
      </c>
      <c r="B304" s="146" t="s">
        <v>120</v>
      </c>
      <c r="C304" s="146" t="s">
        <v>6</v>
      </c>
      <c r="D304" s="146" t="s">
        <v>43</v>
      </c>
      <c r="E304" s="146" t="s">
        <v>40</v>
      </c>
      <c r="F304" s="146" t="s">
        <v>38</v>
      </c>
      <c r="G304" s="174"/>
      <c r="H304" s="174"/>
      <c r="I304" s="174"/>
      <c r="J304" s="174"/>
      <c r="K304" s="174"/>
      <c r="L304" s="174"/>
      <c r="M304" s="147"/>
      <c r="N304" s="147"/>
      <c r="O304" s="147"/>
      <c r="P304" s="174"/>
      <c r="Q304" s="174"/>
      <c r="R304" s="174"/>
      <c r="S304" s="174" t="e">
        <f>S305</f>
        <v>#REF!</v>
      </c>
      <c r="T304" s="174" t="e">
        <f>T305</f>
        <v>#REF!</v>
      </c>
      <c r="U304" s="174"/>
      <c r="V304" s="174"/>
      <c r="W304" s="221"/>
      <c r="X304" s="221"/>
      <c r="Y304" s="174">
        <f>Y305</f>
        <v>130</v>
      </c>
      <c r="Z304" s="174">
        <f>Z305</f>
        <v>100</v>
      </c>
      <c r="AA304" s="174">
        <f>AA305</f>
        <v>92.03</v>
      </c>
      <c r="AB304" s="149">
        <f t="shared" si="56"/>
        <v>0.9203</v>
      </c>
      <c r="AC304" s="159"/>
      <c r="AD304" s="241"/>
      <c r="AE304" s="161"/>
      <c r="AF304" s="153"/>
    </row>
    <row r="305" spans="1:32" ht="15.75">
      <c r="A305" s="252" t="s">
        <v>1</v>
      </c>
      <c r="B305" s="155" t="s">
        <v>120</v>
      </c>
      <c r="C305" s="155" t="s">
        <v>6</v>
      </c>
      <c r="D305" s="155" t="s">
        <v>36</v>
      </c>
      <c r="E305" s="155" t="s">
        <v>40</v>
      </c>
      <c r="F305" s="155" t="s">
        <v>38</v>
      </c>
      <c r="G305" s="156">
        <v>60</v>
      </c>
      <c r="H305" s="156">
        <v>60</v>
      </c>
      <c r="I305" s="156"/>
      <c r="J305" s="156">
        <v>10</v>
      </c>
      <c r="K305" s="156">
        <v>10</v>
      </c>
      <c r="L305" s="156"/>
      <c r="M305" s="157">
        <v>70</v>
      </c>
      <c r="N305" s="157">
        <v>70</v>
      </c>
      <c r="O305" s="157">
        <v>0</v>
      </c>
      <c r="P305" s="156">
        <v>50</v>
      </c>
      <c r="Q305" s="156">
        <v>50</v>
      </c>
      <c r="R305" s="156"/>
      <c r="S305" s="156" t="e">
        <f>#REF!</f>
        <v>#REF!</v>
      </c>
      <c r="T305" s="156" t="e">
        <f>#REF!</f>
        <v>#REF!</v>
      </c>
      <c r="U305" s="156" t="e">
        <f>#REF!</f>
        <v>#REF!</v>
      </c>
      <c r="V305" s="156" t="e">
        <f>#REF!</f>
        <v>#REF!</v>
      </c>
      <c r="W305" s="156" t="e">
        <f>#REF!</f>
        <v>#REF!</v>
      </c>
      <c r="X305" s="156" t="e">
        <f>#REF!</f>
        <v>#REF!</v>
      </c>
      <c r="Y305" s="156">
        <f>Y306+Y311</f>
        <v>130</v>
      </c>
      <c r="Z305" s="156">
        <f>Z306+Z311</f>
        <v>100</v>
      </c>
      <c r="AA305" s="156">
        <f>AA306+AA311</f>
        <v>92.03</v>
      </c>
      <c r="AB305" s="158">
        <f t="shared" si="56"/>
        <v>0.9203</v>
      </c>
      <c r="AC305" s="159"/>
      <c r="AD305" s="241"/>
      <c r="AE305" s="161"/>
      <c r="AF305" s="153"/>
    </row>
    <row r="306" spans="1:32" ht="31.5">
      <c r="A306" s="208" t="s">
        <v>244</v>
      </c>
      <c r="B306" s="155" t="s">
        <v>120</v>
      </c>
      <c r="C306" s="155" t="s">
        <v>6</v>
      </c>
      <c r="D306" s="155" t="s">
        <v>36</v>
      </c>
      <c r="E306" s="155">
        <v>5120000</v>
      </c>
      <c r="F306" s="155" t="s">
        <v>38</v>
      </c>
      <c r="G306" s="156">
        <v>60</v>
      </c>
      <c r="H306" s="156">
        <v>60</v>
      </c>
      <c r="I306" s="156"/>
      <c r="J306" s="156">
        <v>10</v>
      </c>
      <c r="K306" s="156">
        <v>10</v>
      </c>
      <c r="L306" s="156"/>
      <c r="M306" s="157">
        <v>70</v>
      </c>
      <c r="N306" s="157">
        <v>70</v>
      </c>
      <c r="O306" s="157">
        <v>0</v>
      </c>
      <c r="P306" s="156">
        <v>50</v>
      </c>
      <c r="Q306" s="156">
        <v>50</v>
      </c>
      <c r="R306" s="156"/>
      <c r="S306" s="156" t="e">
        <f>#REF!</f>
        <v>#REF!</v>
      </c>
      <c r="T306" s="156" t="e">
        <f>#REF!</f>
        <v>#REF!</v>
      </c>
      <c r="U306" s="156" t="e">
        <f>#REF!</f>
        <v>#REF!</v>
      </c>
      <c r="V306" s="156" t="e">
        <f>#REF!</f>
        <v>#REF!</v>
      </c>
      <c r="W306" s="156" t="e">
        <f>#REF!</f>
        <v>#REF!</v>
      </c>
      <c r="X306" s="156" t="e">
        <f>#REF!</f>
        <v>#REF!</v>
      </c>
      <c r="Y306" s="156">
        <f aca="true" t="shared" si="60" ref="Y306:AA309">Y307</f>
        <v>100</v>
      </c>
      <c r="Z306" s="156">
        <f t="shared" si="60"/>
        <v>100</v>
      </c>
      <c r="AA306" s="156">
        <f t="shared" si="60"/>
        <v>92.03</v>
      </c>
      <c r="AB306" s="158">
        <f t="shared" si="56"/>
        <v>0.9203</v>
      </c>
      <c r="AC306" s="159"/>
      <c r="AD306" s="241"/>
      <c r="AE306" s="161"/>
      <c r="AF306" s="153"/>
    </row>
    <row r="307" spans="1:32" ht="63">
      <c r="A307" s="208" t="s">
        <v>245</v>
      </c>
      <c r="B307" s="155" t="s">
        <v>120</v>
      </c>
      <c r="C307" s="155" t="s">
        <v>6</v>
      </c>
      <c r="D307" s="155" t="s">
        <v>36</v>
      </c>
      <c r="E307" s="155">
        <v>5129700</v>
      </c>
      <c r="F307" s="155" t="s">
        <v>38</v>
      </c>
      <c r="G307" s="156">
        <v>60</v>
      </c>
      <c r="H307" s="156">
        <v>60</v>
      </c>
      <c r="I307" s="156"/>
      <c r="J307" s="156">
        <v>10</v>
      </c>
      <c r="K307" s="156">
        <v>10</v>
      </c>
      <c r="L307" s="156"/>
      <c r="M307" s="157">
        <v>70</v>
      </c>
      <c r="N307" s="157">
        <v>70</v>
      </c>
      <c r="O307" s="157">
        <v>0</v>
      </c>
      <c r="P307" s="156">
        <v>50</v>
      </c>
      <c r="Q307" s="156">
        <v>50</v>
      </c>
      <c r="R307" s="156"/>
      <c r="S307" s="156" t="e">
        <f>#REF!</f>
        <v>#REF!</v>
      </c>
      <c r="T307" s="156" t="e">
        <f>#REF!</f>
        <v>#REF!</v>
      </c>
      <c r="U307" s="156" t="e">
        <f>#REF!</f>
        <v>#REF!</v>
      </c>
      <c r="V307" s="156" t="e">
        <f>#REF!</f>
        <v>#REF!</v>
      </c>
      <c r="W307" s="156" t="e">
        <f>#REF!</f>
        <v>#REF!</v>
      </c>
      <c r="X307" s="156" t="e">
        <f>#REF!</f>
        <v>#REF!</v>
      </c>
      <c r="Y307" s="156">
        <f t="shared" si="60"/>
        <v>100</v>
      </c>
      <c r="Z307" s="156">
        <f t="shared" si="60"/>
        <v>100</v>
      </c>
      <c r="AA307" s="157">
        <f t="shared" si="60"/>
        <v>92.03</v>
      </c>
      <c r="AB307" s="158">
        <f t="shared" si="56"/>
        <v>0.9203</v>
      </c>
      <c r="AC307" s="159"/>
      <c r="AD307" s="241"/>
      <c r="AE307" s="161"/>
      <c r="AF307" s="153"/>
    </row>
    <row r="308" spans="1:32" ht="47.25">
      <c r="A308" s="163" t="s">
        <v>100</v>
      </c>
      <c r="B308" s="155" t="s">
        <v>120</v>
      </c>
      <c r="C308" s="155" t="s">
        <v>6</v>
      </c>
      <c r="D308" s="155" t="s">
        <v>36</v>
      </c>
      <c r="E308" s="155">
        <v>5129700</v>
      </c>
      <c r="F308" s="155" t="s">
        <v>101</v>
      </c>
      <c r="G308" s="155" t="s">
        <v>101</v>
      </c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6"/>
      <c r="V308" s="156"/>
      <c r="W308" s="156"/>
      <c r="X308" s="165"/>
      <c r="Y308" s="157">
        <f t="shared" si="60"/>
        <v>100</v>
      </c>
      <c r="Z308" s="157">
        <f t="shared" si="60"/>
        <v>100</v>
      </c>
      <c r="AA308" s="157">
        <f t="shared" si="60"/>
        <v>92.03</v>
      </c>
      <c r="AB308" s="158">
        <f t="shared" si="56"/>
        <v>0.9203</v>
      </c>
      <c r="AC308" s="159"/>
      <c r="AD308" s="241"/>
      <c r="AE308" s="161"/>
      <c r="AF308" s="153"/>
    </row>
    <row r="309" spans="1:32" ht="47.25">
      <c r="A309" s="163" t="s">
        <v>102</v>
      </c>
      <c r="B309" s="155" t="s">
        <v>120</v>
      </c>
      <c r="C309" s="155" t="s">
        <v>6</v>
      </c>
      <c r="D309" s="155" t="s">
        <v>36</v>
      </c>
      <c r="E309" s="155">
        <v>5129700</v>
      </c>
      <c r="F309" s="155" t="s">
        <v>103</v>
      </c>
      <c r="G309" s="155" t="s">
        <v>103</v>
      </c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6"/>
      <c r="V309" s="156"/>
      <c r="W309" s="156"/>
      <c r="X309" s="165"/>
      <c r="Y309" s="157">
        <f t="shared" si="60"/>
        <v>100</v>
      </c>
      <c r="Z309" s="157">
        <f t="shared" si="60"/>
        <v>100</v>
      </c>
      <c r="AA309" s="157">
        <f t="shared" si="60"/>
        <v>92.03</v>
      </c>
      <c r="AB309" s="158">
        <f t="shared" si="56"/>
        <v>0.9203</v>
      </c>
      <c r="AC309" s="159"/>
      <c r="AD309" s="241"/>
      <c r="AE309" s="161"/>
      <c r="AF309" s="153"/>
    </row>
    <row r="310" spans="1:32" ht="47.25">
      <c r="A310" s="163" t="s">
        <v>106</v>
      </c>
      <c r="B310" s="155" t="s">
        <v>120</v>
      </c>
      <c r="C310" s="155" t="s">
        <v>6</v>
      </c>
      <c r="D310" s="155" t="s">
        <v>36</v>
      </c>
      <c r="E310" s="155">
        <v>5129700</v>
      </c>
      <c r="F310" s="155" t="s">
        <v>107</v>
      </c>
      <c r="G310" s="155" t="s">
        <v>107</v>
      </c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6"/>
      <c r="V310" s="156"/>
      <c r="W310" s="156"/>
      <c r="X310" s="165"/>
      <c r="Y310" s="157">
        <v>100</v>
      </c>
      <c r="Z310" s="157">
        <v>100</v>
      </c>
      <c r="AA310" s="157">
        <v>92.03</v>
      </c>
      <c r="AB310" s="158">
        <f t="shared" si="56"/>
        <v>0.9203</v>
      </c>
      <c r="AC310" s="159"/>
      <c r="AD310" s="241"/>
      <c r="AE310" s="161"/>
      <c r="AF310" s="153"/>
    </row>
    <row r="311" spans="1:32" ht="78.75">
      <c r="A311" s="184" t="s">
        <v>178</v>
      </c>
      <c r="B311" s="155" t="s">
        <v>120</v>
      </c>
      <c r="C311" s="155" t="s">
        <v>6</v>
      </c>
      <c r="D311" s="155" t="s">
        <v>36</v>
      </c>
      <c r="E311" s="155" t="s">
        <v>179</v>
      </c>
      <c r="F311" s="155" t="s">
        <v>38</v>
      </c>
      <c r="G311" s="156"/>
      <c r="H311" s="156"/>
      <c r="I311" s="156"/>
      <c r="J311" s="156"/>
      <c r="K311" s="156"/>
      <c r="L311" s="156"/>
      <c r="M311" s="157"/>
      <c r="N311" s="157"/>
      <c r="O311" s="157"/>
      <c r="P311" s="156"/>
      <c r="Q311" s="156"/>
      <c r="R311" s="156"/>
      <c r="S311" s="156"/>
      <c r="T311" s="156"/>
      <c r="U311" s="156"/>
      <c r="V311" s="156"/>
      <c r="W311" s="165"/>
      <c r="X311" s="165"/>
      <c r="Y311" s="196">
        <f aca="true" t="shared" si="61" ref="Y311:AA313">Y312</f>
        <v>30</v>
      </c>
      <c r="Z311" s="196">
        <f t="shared" si="61"/>
        <v>0</v>
      </c>
      <c r="AA311" s="196">
        <f t="shared" si="61"/>
        <v>0</v>
      </c>
      <c r="AB311" s="158">
        <v>0</v>
      </c>
      <c r="AC311" s="159"/>
      <c r="AD311" s="241"/>
      <c r="AE311" s="161"/>
      <c r="AF311" s="153"/>
    </row>
    <row r="312" spans="1:32" ht="47.25">
      <c r="A312" s="163" t="s">
        <v>100</v>
      </c>
      <c r="B312" s="155" t="s">
        <v>120</v>
      </c>
      <c r="C312" s="155" t="s">
        <v>6</v>
      </c>
      <c r="D312" s="155" t="s">
        <v>36</v>
      </c>
      <c r="E312" s="155" t="s">
        <v>179</v>
      </c>
      <c r="F312" s="155" t="s">
        <v>101</v>
      </c>
      <c r="G312" s="155" t="s">
        <v>101</v>
      </c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6"/>
      <c r="V312" s="156"/>
      <c r="W312" s="156"/>
      <c r="X312" s="165"/>
      <c r="Y312" s="157">
        <f t="shared" si="61"/>
        <v>30</v>
      </c>
      <c r="Z312" s="157">
        <f t="shared" si="61"/>
        <v>0</v>
      </c>
      <c r="AA312" s="157">
        <f t="shared" si="61"/>
        <v>0</v>
      </c>
      <c r="AB312" s="158">
        <v>0</v>
      </c>
      <c r="AC312" s="159"/>
      <c r="AD312" s="241"/>
      <c r="AE312" s="161"/>
      <c r="AF312" s="153"/>
    </row>
    <row r="313" spans="1:32" ht="47.25">
      <c r="A313" s="163" t="s">
        <v>102</v>
      </c>
      <c r="B313" s="155" t="s">
        <v>120</v>
      </c>
      <c r="C313" s="155" t="s">
        <v>6</v>
      </c>
      <c r="D313" s="155" t="s">
        <v>36</v>
      </c>
      <c r="E313" s="155" t="s">
        <v>179</v>
      </c>
      <c r="F313" s="155" t="s">
        <v>103</v>
      </c>
      <c r="G313" s="155" t="s">
        <v>103</v>
      </c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6"/>
      <c r="V313" s="156"/>
      <c r="W313" s="156"/>
      <c r="X313" s="165"/>
      <c r="Y313" s="157">
        <f t="shared" si="61"/>
        <v>30</v>
      </c>
      <c r="Z313" s="157">
        <f t="shared" si="61"/>
        <v>0</v>
      </c>
      <c r="AA313" s="157">
        <f t="shared" si="61"/>
        <v>0</v>
      </c>
      <c r="AB313" s="158">
        <v>0</v>
      </c>
      <c r="AC313" s="159"/>
      <c r="AD313" s="241"/>
      <c r="AE313" s="161"/>
      <c r="AF313" s="153"/>
    </row>
    <row r="314" spans="1:32" ht="47.25">
      <c r="A314" s="163" t="s">
        <v>106</v>
      </c>
      <c r="B314" s="155" t="s">
        <v>120</v>
      </c>
      <c r="C314" s="155" t="s">
        <v>6</v>
      </c>
      <c r="D314" s="155" t="s">
        <v>36</v>
      </c>
      <c r="E314" s="155" t="s">
        <v>179</v>
      </c>
      <c r="F314" s="155" t="s">
        <v>107</v>
      </c>
      <c r="G314" s="155" t="s">
        <v>107</v>
      </c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6"/>
      <c r="V314" s="156"/>
      <c r="W314" s="156"/>
      <c r="X314" s="165"/>
      <c r="Y314" s="157">
        <v>30</v>
      </c>
      <c r="Z314" s="157">
        <v>0</v>
      </c>
      <c r="AA314" s="156">
        <v>0</v>
      </c>
      <c r="AB314" s="158">
        <v>0</v>
      </c>
      <c r="AC314" s="159"/>
      <c r="AD314" s="241"/>
      <c r="AE314" s="161"/>
      <c r="AF314" s="153"/>
    </row>
    <row r="315" spans="1:32" ht="15.75">
      <c r="A315" s="145" t="s">
        <v>0</v>
      </c>
      <c r="B315" s="146" t="s">
        <v>120</v>
      </c>
      <c r="C315" s="146" t="s">
        <v>50</v>
      </c>
      <c r="D315" s="146" t="s">
        <v>43</v>
      </c>
      <c r="E315" s="173" t="s">
        <v>40</v>
      </c>
      <c r="F315" s="146" t="s">
        <v>38</v>
      </c>
      <c r="G315" s="174"/>
      <c r="H315" s="147"/>
      <c r="I315" s="147"/>
      <c r="J315" s="174"/>
      <c r="K315" s="174"/>
      <c r="L315" s="174"/>
      <c r="M315" s="147"/>
      <c r="N315" s="147"/>
      <c r="O315" s="147"/>
      <c r="P315" s="174"/>
      <c r="Q315" s="174"/>
      <c r="R315" s="174"/>
      <c r="S315" s="174" t="e">
        <f aca="true" t="shared" si="62" ref="S315:AA316">S316</f>
        <v>#REF!</v>
      </c>
      <c r="T315" s="174" t="e">
        <f t="shared" si="62"/>
        <v>#REF!</v>
      </c>
      <c r="U315" s="174" t="e">
        <f t="shared" si="62"/>
        <v>#REF!</v>
      </c>
      <c r="V315" s="174" t="e">
        <f t="shared" si="62"/>
        <v>#REF!</v>
      </c>
      <c r="W315" s="174" t="e">
        <f t="shared" si="62"/>
        <v>#REF!</v>
      </c>
      <c r="X315" s="174" t="e">
        <f t="shared" si="62"/>
        <v>#REF!</v>
      </c>
      <c r="Y315" s="174">
        <f t="shared" si="62"/>
        <v>100</v>
      </c>
      <c r="Z315" s="174">
        <f t="shared" si="62"/>
        <v>127</v>
      </c>
      <c r="AA315" s="174">
        <f t="shared" si="62"/>
        <v>124.67</v>
      </c>
      <c r="AB315" s="149">
        <f aca="true" t="shared" si="63" ref="AB315:AB346">AA315/Z315</f>
        <v>0.9816535433070867</v>
      </c>
      <c r="AC315" s="159"/>
      <c r="AD315" s="241"/>
      <c r="AE315" s="161"/>
      <c r="AF315" s="153"/>
    </row>
    <row r="316" spans="1:32" ht="15.75">
      <c r="A316" s="176" t="s">
        <v>49</v>
      </c>
      <c r="B316" s="155" t="s">
        <v>120</v>
      </c>
      <c r="C316" s="155" t="s">
        <v>50</v>
      </c>
      <c r="D316" s="155" t="s">
        <v>37</v>
      </c>
      <c r="E316" s="155" t="s">
        <v>40</v>
      </c>
      <c r="F316" s="155" t="s">
        <v>38</v>
      </c>
      <c r="G316" s="156"/>
      <c r="H316" s="156"/>
      <c r="I316" s="156"/>
      <c r="J316" s="156"/>
      <c r="K316" s="156"/>
      <c r="L316" s="156"/>
      <c r="M316" s="157"/>
      <c r="N316" s="157"/>
      <c r="O316" s="157"/>
      <c r="P316" s="156"/>
      <c r="Q316" s="156"/>
      <c r="R316" s="156"/>
      <c r="S316" s="156" t="e">
        <f t="shared" si="62"/>
        <v>#REF!</v>
      </c>
      <c r="T316" s="156" t="e">
        <f t="shared" si="62"/>
        <v>#REF!</v>
      </c>
      <c r="U316" s="156" t="e">
        <f t="shared" si="62"/>
        <v>#REF!</v>
      </c>
      <c r="V316" s="156" t="e">
        <f t="shared" si="62"/>
        <v>#REF!</v>
      </c>
      <c r="W316" s="156" t="e">
        <f t="shared" si="62"/>
        <v>#REF!</v>
      </c>
      <c r="X316" s="156" t="e">
        <f t="shared" si="62"/>
        <v>#REF!</v>
      </c>
      <c r="Y316" s="156">
        <f t="shared" si="62"/>
        <v>100</v>
      </c>
      <c r="Z316" s="156">
        <f t="shared" si="62"/>
        <v>127</v>
      </c>
      <c r="AA316" s="156">
        <f t="shared" si="62"/>
        <v>124.67</v>
      </c>
      <c r="AB316" s="158">
        <f t="shared" si="63"/>
        <v>0.9816535433070867</v>
      </c>
      <c r="AC316" s="159"/>
      <c r="AD316" s="241"/>
      <c r="AE316" s="161"/>
      <c r="AF316" s="153"/>
    </row>
    <row r="317" spans="1:32" ht="15.75">
      <c r="A317" s="162" t="s">
        <v>0</v>
      </c>
      <c r="B317" s="155" t="s">
        <v>120</v>
      </c>
      <c r="C317" s="155" t="s">
        <v>50</v>
      </c>
      <c r="D317" s="155" t="s">
        <v>37</v>
      </c>
      <c r="E317" s="155" t="s">
        <v>114</v>
      </c>
      <c r="F317" s="155" t="s">
        <v>38</v>
      </c>
      <c r="G317" s="156">
        <v>280</v>
      </c>
      <c r="H317" s="156">
        <v>280</v>
      </c>
      <c r="I317" s="156"/>
      <c r="J317" s="156"/>
      <c r="K317" s="156"/>
      <c r="L317" s="156"/>
      <c r="M317" s="157">
        <v>280</v>
      </c>
      <c r="N317" s="157">
        <v>280</v>
      </c>
      <c r="O317" s="157">
        <v>0</v>
      </c>
      <c r="P317" s="156">
        <v>34</v>
      </c>
      <c r="Q317" s="156">
        <v>34</v>
      </c>
      <c r="R317" s="156"/>
      <c r="S317" s="156" t="e">
        <f>#REF!</f>
        <v>#REF!</v>
      </c>
      <c r="T317" s="156" t="e">
        <f>#REF!</f>
        <v>#REF!</v>
      </c>
      <c r="U317" s="156" t="e">
        <f>#REF!</f>
        <v>#REF!</v>
      </c>
      <c r="V317" s="156" t="e">
        <f>#REF!</f>
        <v>#REF!</v>
      </c>
      <c r="W317" s="156" t="e">
        <f>#REF!</f>
        <v>#REF!</v>
      </c>
      <c r="X317" s="156" t="e">
        <f>#REF!</f>
        <v>#REF!</v>
      </c>
      <c r="Y317" s="156">
        <f aca="true" t="shared" si="64" ref="Y317:AA321">Y318</f>
        <v>100</v>
      </c>
      <c r="Z317" s="156">
        <f t="shared" si="64"/>
        <v>127</v>
      </c>
      <c r="AA317" s="156">
        <f t="shared" si="64"/>
        <v>124.67</v>
      </c>
      <c r="AB317" s="158">
        <f t="shared" si="63"/>
        <v>0.9816535433070867</v>
      </c>
      <c r="AC317" s="159"/>
      <c r="AD317" s="241"/>
      <c r="AE317" s="161"/>
      <c r="AF317" s="153"/>
    </row>
    <row r="318" spans="1:32" ht="31.5">
      <c r="A318" s="162" t="s">
        <v>115</v>
      </c>
      <c r="B318" s="155" t="s">
        <v>120</v>
      </c>
      <c r="C318" s="155" t="s">
        <v>50</v>
      </c>
      <c r="D318" s="155" t="s">
        <v>37</v>
      </c>
      <c r="E318" s="155" t="s">
        <v>116</v>
      </c>
      <c r="F318" s="155" t="s">
        <v>38</v>
      </c>
      <c r="G318" s="156">
        <v>280</v>
      </c>
      <c r="H318" s="156">
        <v>280</v>
      </c>
      <c r="I318" s="156"/>
      <c r="J318" s="156"/>
      <c r="K318" s="156"/>
      <c r="L318" s="156"/>
      <c r="M318" s="157">
        <v>280</v>
      </c>
      <c r="N318" s="157">
        <v>280</v>
      </c>
      <c r="O318" s="157">
        <v>0</v>
      </c>
      <c r="P318" s="156">
        <v>34</v>
      </c>
      <c r="Q318" s="156">
        <v>34</v>
      </c>
      <c r="R318" s="156"/>
      <c r="S318" s="156" t="e">
        <f>#REF!</f>
        <v>#REF!</v>
      </c>
      <c r="T318" s="156" t="e">
        <f>#REF!</f>
        <v>#REF!</v>
      </c>
      <c r="U318" s="156" t="e">
        <f>#REF!</f>
        <v>#REF!</v>
      </c>
      <c r="V318" s="156" t="e">
        <f>#REF!</f>
        <v>#REF!</v>
      </c>
      <c r="W318" s="156" t="e">
        <f>#REF!</f>
        <v>#REF!</v>
      </c>
      <c r="X318" s="156" t="e">
        <f>#REF!</f>
        <v>#REF!</v>
      </c>
      <c r="Y318" s="156">
        <f t="shared" si="64"/>
        <v>100</v>
      </c>
      <c r="Z318" s="156">
        <f t="shared" si="64"/>
        <v>127</v>
      </c>
      <c r="AA318" s="156">
        <f t="shared" si="64"/>
        <v>124.67</v>
      </c>
      <c r="AB318" s="158">
        <f t="shared" si="63"/>
        <v>0.9816535433070867</v>
      </c>
      <c r="AC318" s="159"/>
      <c r="AD318" s="241"/>
      <c r="AE318" s="161"/>
      <c r="AF318" s="153"/>
    </row>
    <row r="319" spans="1:32" ht="47.25">
      <c r="A319" s="176" t="s">
        <v>117</v>
      </c>
      <c r="B319" s="155" t="s">
        <v>120</v>
      </c>
      <c r="C319" s="155" t="s">
        <v>50</v>
      </c>
      <c r="D319" s="155" t="s">
        <v>37</v>
      </c>
      <c r="E319" s="155" t="s">
        <v>118</v>
      </c>
      <c r="F319" s="155" t="s">
        <v>38</v>
      </c>
      <c r="G319" s="156"/>
      <c r="H319" s="156"/>
      <c r="I319" s="156"/>
      <c r="J319" s="156"/>
      <c r="K319" s="156"/>
      <c r="L319" s="156"/>
      <c r="M319" s="157"/>
      <c r="N319" s="157"/>
      <c r="O319" s="157"/>
      <c r="P319" s="156">
        <v>34</v>
      </c>
      <c r="Q319" s="156">
        <v>34</v>
      </c>
      <c r="R319" s="156"/>
      <c r="S319" s="156" t="e">
        <f>#REF!</f>
        <v>#REF!</v>
      </c>
      <c r="T319" s="156" t="e">
        <f>#REF!</f>
        <v>#REF!</v>
      </c>
      <c r="U319" s="156" t="e">
        <f>#REF!</f>
        <v>#REF!</v>
      </c>
      <c r="V319" s="156" t="e">
        <f>#REF!</f>
        <v>#REF!</v>
      </c>
      <c r="W319" s="156" t="e">
        <f>#REF!</f>
        <v>#REF!</v>
      </c>
      <c r="X319" s="156" t="e">
        <f>#REF!</f>
        <v>#REF!</v>
      </c>
      <c r="Y319" s="156">
        <f t="shared" si="64"/>
        <v>100</v>
      </c>
      <c r="Z319" s="156">
        <f t="shared" si="64"/>
        <v>127</v>
      </c>
      <c r="AA319" s="157">
        <f t="shared" si="64"/>
        <v>124.67</v>
      </c>
      <c r="AB319" s="158">
        <f t="shared" si="63"/>
        <v>0.9816535433070867</v>
      </c>
      <c r="AC319" s="159"/>
      <c r="AD319" s="241"/>
      <c r="AE319" s="161"/>
      <c r="AF319" s="153"/>
    </row>
    <row r="320" spans="1:32" ht="47.25">
      <c r="A320" s="163" t="s">
        <v>100</v>
      </c>
      <c r="B320" s="155" t="s">
        <v>120</v>
      </c>
      <c r="C320" s="155" t="s">
        <v>50</v>
      </c>
      <c r="D320" s="155" t="s">
        <v>37</v>
      </c>
      <c r="E320" s="155" t="s">
        <v>118</v>
      </c>
      <c r="F320" s="155" t="s">
        <v>101</v>
      </c>
      <c r="G320" s="155" t="s">
        <v>101</v>
      </c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6"/>
      <c r="V320" s="156"/>
      <c r="W320" s="156"/>
      <c r="X320" s="165"/>
      <c r="Y320" s="157">
        <f t="shared" si="64"/>
        <v>100</v>
      </c>
      <c r="Z320" s="157">
        <f t="shared" si="64"/>
        <v>127</v>
      </c>
      <c r="AA320" s="157">
        <f t="shared" si="64"/>
        <v>124.67</v>
      </c>
      <c r="AB320" s="158">
        <f t="shared" si="63"/>
        <v>0.9816535433070867</v>
      </c>
      <c r="AC320" s="159"/>
      <c r="AD320" s="241"/>
      <c r="AE320" s="161"/>
      <c r="AF320" s="153"/>
    </row>
    <row r="321" spans="1:32" ht="47.25">
      <c r="A321" s="163" t="s">
        <v>102</v>
      </c>
      <c r="B321" s="155" t="s">
        <v>120</v>
      </c>
      <c r="C321" s="155" t="s">
        <v>50</v>
      </c>
      <c r="D321" s="155" t="s">
        <v>37</v>
      </c>
      <c r="E321" s="155" t="s">
        <v>118</v>
      </c>
      <c r="F321" s="155" t="s">
        <v>103</v>
      </c>
      <c r="G321" s="155" t="s">
        <v>103</v>
      </c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6"/>
      <c r="V321" s="156"/>
      <c r="W321" s="156"/>
      <c r="X321" s="165"/>
      <c r="Y321" s="157">
        <f t="shared" si="64"/>
        <v>100</v>
      </c>
      <c r="Z321" s="157">
        <f t="shared" si="64"/>
        <v>127</v>
      </c>
      <c r="AA321" s="157">
        <f t="shared" si="64"/>
        <v>124.67</v>
      </c>
      <c r="AB321" s="158">
        <f t="shared" si="63"/>
        <v>0.9816535433070867</v>
      </c>
      <c r="AC321" s="159"/>
      <c r="AD321" s="241"/>
      <c r="AE321" s="161"/>
      <c r="AF321" s="153"/>
    </row>
    <row r="322" spans="1:32" ht="47.25">
      <c r="A322" s="163" t="s">
        <v>106</v>
      </c>
      <c r="B322" s="155" t="s">
        <v>120</v>
      </c>
      <c r="C322" s="155" t="s">
        <v>50</v>
      </c>
      <c r="D322" s="155" t="s">
        <v>37</v>
      </c>
      <c r="E322" s="155" t="s">
        <v>118</v>
      </c>
      <c r="F322" s="155" t="s">
        <v>107</v>
      </c>
      <c r="G322" s="155" t="s">
        <v>107</v>
      </c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6"/>
      <c r="V322" s="156"/>
      <c r="W322" s="156"/>
      <c r="X322" s="165"/>
      <c r="Y322" s="157">
        <v>100</v>
      </c>
      <c r="Z322" s="157">
        <v>127</v>
      </c>
      <c r="AA322" s="157">
        <v>124.67</v>
      </c>
      <c r="AB322" s="158">
        <f t="shared" si="63"/>
        <v>0.9816535433070867</v>
      </c>
      <c r="AC322" s="159"/>
      <c r="AD322" s="241"/>
      <c r="AE322" s="161"/>
      <c r="AF322" s="153"/>
    </row>
    <row r="323" spans="1:32" ht="78.75">
      <c r="A323" s="253" t="s">
        <v>246</v>
      </c>
      <c r="B323" s="254" t="s">
        <v>247</v>
      </c>
      <c r="C323" s="254" t="s">
        <v>43</v>
      </c>
      <c r="D323" s="254" t="s">
        <v>43</v>
      </c>
      <c r="E323" s="254" t="s">
        <v>40</v>
      </c>
      <c r="F323" s="254" t="s">
        <v>38</v>
      </c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55"/>
      <c r="U323" s="255"/>
      <c r="V323" s="255"/>
      <c r="W323" s="255"/>
      <c r="X323" s="255"/>
      <c r="Y323" s="255">
        <f>Y324+Y519</f>
        <v>157757.65999999997</v>
      </c>
      <c r="Z323" s="255">
        <f>Z324+Z519</f>
        <v>233972.78999999998</v>
      </c>
      <c r="AA323" s="255">
        <f>AA324+AA519</f>
        <v>226770.2</v>
      </c>
      <c r="AB323" s="143">
        <f t="shared" si="63"/>
        <v>0.9692161212421326</v>
      </c>
      <c r="AC323" s="159"/>
      <c r="AD323" s="241"/>
      <c r="AE323" s="161"/>
      <c r="AF323" s="153"/>
    </row>
    <row r="324" spans="1:32" ht="15.75">
      <c r="A324" s="233" t="s">
        <v>26</v>
      </c>
      <c r="B324" s="173" t="s">
        <v>247</v>
      </c>
      <c r="C324" s="146" t="s">
        <v>45</v>
      </c>
      <c r="D324" s="146" t="s">
        <v>43</v>
      </c>
      <c r="E324" s="146" t="s">
        <v>40</v>
      </c>
      <c r="F324" s="146" t="s">
        <v>38</v>
      </c>
      <c r="G324" s="147" t="e">
        <f>G325+G355+#REF!+#REF!</f>
        <v>#REF!</v>
      </c>
      <c r="H324" s="147" t="e">
        <f>H325+H355+#REF!+#REF!</f>
        <v>#REF!</v>
      </c>
      <c r="I324" s="147" t="e">
        <f>I325+I355+#REF!+#REF!</f>
        <v>#REF!</v>
      </c>
      <c r="J324" s="147" t="e">
        <f>J325+J355+#REF!+#REF!</f>
        <v>#REF!</v>
      </c>
      <c r="K324" s="147" t="e">
        <f>K325+K355+#REF!+#REF!</f>
        <v>#REF!</v>
      </c>
      <c r="L324" s="147" t="e">
        <f>L325+L355+#REF!+#REF!</f>
        <v>#REF!</v>
      </c>
      <c r="M324" s="147">
        <v>95386.5</v>
      </c>
      <c r="N324" s="147">
        <v>46360.7</v>
      </c>
      <c r="O324" s="147">
        <v>49025.8</v>
      </c>
      <c r="P324" s="147" t="e">
        <f>P325+P355+#REF!+#REF!</f>
        <v>#REF!</v>
      </c>
      <c r="Q324" s="147" t="e">
        <f>Q325+Q355+#REF!+#REF!</f>
        <v>#REF!</v>
      </c>
      <c r="R324" s="147" t="e">
        <f>R325+R355+#REF!+#REF!</f>
        <v>#REF!</v>
      </c>
      <c r="S324" s="147" t="e">
        <f>S325+S355+#REF!+#REF!</f>
        <v>#REF!</v>
      </c>
      <c r="T324" s="147" t="e">
        <f>T325+T355+#REF!+#REF!</f>
        <v>#REF!</v>
      </c>
      <c r="U324" s="147" t="e">
        <f>U325+U355+#REF!+#REF!</f>
        <v>#REF!</v>
      </c>
      <c r="V324" s="147" t="e">
        <f>V325+V355+#REF!+#REF!</f>
        <v>#REF!</v>
      </c>
      <c r="W324" s="147" t="e">
        <f>W325+W355+#REF!+#REF!</f>
        <v>#REF!</v>
      </c>
      <c r="X324" s="147" t="e">
        <f>X325+X355+#REF!+#REF!</f>
        <v>#REF!</v>
      </c>
      <c r="Y324" s="147">
        <f>Y325+Y355+Y456+Y480</f>
        <v>156415.65999999997</v>
      </c>
      <c r="Z324" s="147">
        <f>Z325+Z355+Z456+Z480</f>
        <v>232349.78999999998</v>
      </c>
      <c r="AA324" s="147">
        <f>AA325+AA355+AA456+AA480</f>
        <v>225162.5</v>
      </c>
      <c r="AB324" s="149">
        <f t="shared" si="63"/>
        <v>0.9690669399787278</v>
      </c>
      <c r="AC324" s="159"/>
      <c r="AD324" s="241"/>
      <c r="AE324" s="161"/>
      <c r="AF324" s="153"/>
    </row>
    <row r="325" spans="1:32" ht="15.75">
      <c r="A325" s="239" t="s">
        <v>27</v>
      </c>
      <c r="B325" s="256" t="s">
        <v>247</v>
      </c>
      <c r="C325" s="155" t="s">
        <v>45</v>
      </c>
      <c r="D325" s="155" t="s">
        <v>36</v>
      </c>
      <c r="E325" s="155" t="s">
        <v>40</v>
      </c>
      <c r="F325" s="155" t="s">
        <v>38</v>
      </c>
      <c r="G325" s="156">
        <v>13455.6</v>
      </c>
      <c r="H325" s="156">
        <v>13455.6</v>
      </c>
      <c r="I325" s="156"/>
      <c r="J325" s="156">
        <v>46.5</v>
      </c>
      <c r="K325" s="156">
        <v>46.5</v>
      </c>
      <c r="L325" s="156"/>
      <c r="M325" s="157">
        <v>13502.1</v>
      </c>
      <c r="N325" s="157">
        <v>13502.1</v>
      </c>
      <c r="O325" s="157">
        <v>0</v>
      </c>
      <c r="P325" s="156">
        <f>441.5-1096</f>
        <v>-654.5</v>
      </c>
      <c r="Q325" s="156">
        <f>441.5-1096</f>
        <v>-654.5</v>
      </c>
      <c r="R325" s="156"/>
      <c r="S325" s="156" t="e">
        <f>#REF!</f>
        <v>#REF!</v>
      </c>
      <c r="T325" s="156" t="e">
        <f>#REF!</f>
        <v>#REF!</v>
      </c>
      <c r="U325" s="156" t="e">
        <f>#REF!</f>
        <v>#REF!</v>
      </c>
      <c r="V325" s="156" t="e">
        <f>#REF!</f>
        <v>#REF!</v>
      </c>
      <c r="W325" s="156" t="e">
        <f>#REF!</f>
        <v>#REF!</v>
      </c>
      <c r="X325" s="156" t="e">
        <f>#REF!</f>
        <v>#REF!</v>
      </c>
      <c r="Y325" s="156">
        <f>Y326+Y340+Y344+Y347</f>
        <v>10990.7</v>
      </c>
      <c r="Z325" s="156">
        <f>Z326+Z340+Z344+Z347</f>
        <v>56027.47</v>
      </c>
      <c r="AA325" s="156">
        <f>AA326+AA340+AA344+AA347</f>
        <v>55751.100000000006</v>
      </c>
      <c r="AB325" s="158">
        <f t="shared" si="63"/>
        <v>0.9950672411229706</v>
      </c>
      <c r="AC325" s="159"/>
      <c r="AD325" s="241"/>
      <c r="AE325" s="161"/>
      <c r="AF325" s="153"/>
    </row>
    <row r="326" spans="1:32" ht="15.75">
      <c r="A326" s="239" t="s">
        <v>248</v>
      </c>
      <c r="B326" s="256" t="s">
        <v>247</v>
      </c>
      <c r="C326" s="155" t="s">
        <v>45</v>
      </c>
      <c r="D326" s="155" t="s">
        <v>36</v>
      </c>
      <c r="E326" s="155" t="s">
        <v>249</v>
      </c>
      <c r="F326" s="155" t="s">
        <v>38</v>
      </c>
      <c r="G326" s="156"/>
      <c r="H326" s="156"/>
      <c r="I326" s="156"/>
      <c r="J326" s="156"/>
      <c r="K326" s="156"/>
      <c r="L326" s="156"/>
      <c r="M326" s="157"/>
      <c r="N326" s="157"/>
      <c r="O326" s="157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>
        <f>Y327</f>
        <v>9620.7</v>
      </c>
      <c r="Z326" s="156">
        <f>Z327</f>
        <v>11002.310000000001</v>
      </c>
      <c r="AA326" s="156">
        <f>AA327</f>
        <v>10725.94</v>
      </c>
      <c r="AB326" s="158">
        <f t="shared" si="63"/>
        <v>0.9748807295922401</v>
      </c>
      <c r="AC326" s="159">
        <f>AC327</f>
        <v>6268</v>
      </c>
      <c r="AD326" s="160" t="e">
        <f>AD16+AD100+AD120+AD132+#REF!+#REF!+#REF!+AD211+#REF!+#REF!+AD95+#REF!</f>
        <v>#REF!</v>
      </c>
      <c r="AE326" s="161" t="e">
        <f>AA563/AD326</f>
        <v>#REF!</v>
      </c>
      <c r="AF326" s="153"/>
    </row>
    <row r="327" spans="1:32" ht="31.5">
      <c r="A327" s="208" t="s">
        <v>147</v>
      </c>
      <c r="B327" s="256" t="s">
        <v>247</v>
      </c>
      <c r="C327" s="155" t="s">
        <v>45</v>
      </c>
      <c r="D327" s="155" t="s">
        <v>36</v>
      </c>
      <c r="E327" s="155">
        <v>4209900</v>
      </c>
      <c r="F327" s="155" t="s">
        <v>38</v>
      </c>
      <c r="G327" s="156">
        <v>13455.6</v>
      </c>
      <c r="H327" s="156">
        <v>13455.6</v>
      </c>
      <c r="I327" s="156"/>
      <c r="J327" s="156">
        <v>46.5</v>
      </c>
      <c r="K327" s="156">
        <v>46.5</v>
      </c>
      <c r="L327" s="156"/>
      <c r="M327" s="157">
        <v>13502.1</v>
      </c>
      <c r="N327" s="157">
        <v>13502.1</v>
      </c>
      <c r="O327" s="157">
        <v>0</v>
      </c>
      <c r="P327" s="156">
        <f>441.5-1096</f>
        <v>-654.5</v>
      </c>
      <c r="Q327" s="156">
        <f>441.5-1096</f>
        <v>-654.5</v>
      </c>
      <c r="R327" s="156"/>
      <c r="S327" s="156" t="e">
        <f>#REF!</f>
        <v>#REF!</v>
      </c>
      <c r="T327" s="156" t="e">
        <f>#REF!</f>
        <v>#REF!</v>
      </c>
      <c r="U327" s="156" t="e">
        <f>#REF!</f>
        <v>#REF!</v>
      </c>
      <c r="V327" s="156" t="e">
        <f>#REF!</f>
        <v>#REF!</v>
      </c>
      <c r="W327" s="156" t="e">
        <f>#REF!</f>
        <v>#REF!</v>
      </c>
      <c r="X327" s="156" t="e">
        <f>#REF!</f>
        <v>#REF!</v>
      </c>
      <c r="Y327" s="156">
        <f>Y328+Y332+Y336</f>
        <v>9620.7</v>
      </c>
      <c r="Z327" s="156">
        <f>Z328+Z332+Z336</f>
        <v>11002.310000000001</v>
      </c>
      <c r="AA327" s="156">
        <f>AA328+AA332+AA336</f>
        <v>10725.94</v>
      </c>
      <c r="AB327" s="158">
        <f t="shared" si="63"/>
        <v>0.9748807295922401</v>
      </c>
      <c r="AC327" s="159">
        <v>6268</v>
      </c>
      <c r="AD327" s="126"/>
      <c r="AE327" s="161" t="e">
        <f>AA568/AD327</f>
        <v>#DIV/0!</v>
      </c>
      <c r="AF327" s="153"/>
    </row>
    <row r="328" spans="1:32" ht="110.25">
      <c r="A328" s="169" t="s">
        <v>90</v>
      </c>
      <c r="B328" s="256" t="s">
        <v>247</v>
      </c>
      <c r="C328" s="155" t="s">
        <v>45</v>
      </c>
      <c r="D328" s="155" t="s">
        <v>36</v>
      </c>
      <c r="E328" s="155">
        <v>4209900</v>
      </c>
      <c r="F328" s="155" t="s">
        <v>95</v>
      </c>
      <c r="G328" s="155" t="s">
        <v>95</v>
      </c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6"/>
      <c r="U328" s="156"/>
      <c r="V328" s="156"/>
      <c r="W328" s="156"/>
      <c r="X328" s="156"/>
      <c r="Y328" s="156">
        <f>Y329</f>
        <v>6830.400000000001</v>
      </c>
      <c r="Z328" s="156">
        <f>Z329</f>
        <v>8079.2300000000005</v>
      </c>
      <c r="AA328" s="156">
        <f>AA329</f>
        <v>8077.89</v>
      </c>
      <c r="AB328" s="158">
        <f t="shared" si="63"/>
        <v>0.9998341426101249</v>
      </c>
      <c r="AC328" s="257"/>
      <c r="AE328" s="153"/>
      <c r="AF328" s="153"/>
    </row>
    <row r="329" spans="1:32" ht="25.5" customHeight="1">
      <c r="A329" s="171" t="s">
        <v>149</v>
      </c>
      <c r="B329" s="256" t="s">
        <v>247</v>
      </c>
      <c r="C329" s="155" t="s">
        <v>45</v>
      </c>
      <c r="D329" s="155" t="s">
        <v>36</v>
      </c>
      <c r="E329" s="155">
        <v>4209900</v>
      </c>
      <c r="F329" s="155" t="s">
        <v>150</v>
      </c>
      <c r="G329" s="155" t="s">
        <v>96</v>
      </c>
      <c r="H329" s="157">
        <f aca="true" t="shared" si="65" ref="H329:M329">H326</f>
        <v>0</v>
      </c>
      <c r="I329" s="157">
        <f t="shared" si="65"/>
        <v>0</v>
      </c>
      <c r="J329" s="157">
        <f t="shared" si="65"/>
        <v>0</v>
      </c>
      <c r="K329" s="157">
        <f t="shared" si="65"/>
        <v>0</v>
      </c>
      <c r="L329" s="157">
        <f t="shared" si="65"/>
        <v>0</v>
      </c>
      <c r="M329" s="157">
        <f t="shared" si="65"/>
        <v>0</v>
      </c>
      <c r="N329" s="157">
        <v>5481.1</v>
      </c>
      <c r="O329" s="157">
        <v>5481.1</v>
      </c>
      <c r="P329" s="157">
        <v>0</v>
      </c>
      <c r="Q329" s="157">
        <f>Q326</f>
        <v>0</v>
      </c>
      <c r="R329" s="157">
        <f>R326</f>
        <v>0</v>
      </c>
      <c r="S329" s="157">
        <f>S326</f>
        <v>0</v>
      </c>
      <c r="T329" s="157">
        <v>3924</v>
      </c>
      <c r="U329" s="156">
        <f>3703+221+157</f>
        <v>4081</v>
      </c>
      <c r="V329" s="156">
        <v>3321</v>
      </c>
      <c r="W329" s="156">
        <v>694.4</v>
      </c>
      <c r="X329" s="165">
        <f>V329/U329</f>
        <v>0.8137711345258515</v>
      </c>
      <c r="Y329" s="157">
        <f>Y330+Y331</f>
        <v>6830.400000000001</v>
      </c>
      <c r="Z329" s="157">
        <f>Z330+Z331</f>
        <v>8079.2300000000005</v>
      </c>
      <c r="AA329" s="157">
        <f>AA330+AA331</f>
        <v>8077.89</v>
      </c>
      <c r="AB329" s="158">
        <f t="shared" si="63"/>
        <v>0.9998341426101249</v>
      </c>
      <c r="AC329" s="159" t="e">
        <f>AC16+AC103+AC123+AC135+#REF!+#REF!+#REF!+#REF!+AC224+#REF!+AC98+#REF!</f>
        <v>#REF!</v>
      </c>
      <c r="AE329" s="153"/>
      <c r="AF329" s="153"/>
    </row>
    <row r="330" spans="1:32" ht="31.5">
      <c r="A330" s="163" t="s">
        <v>92</v>
      </c>
      <c r="B330" s="256" t="s">
        <v>247</v>
      </c>
      <c r="C330" s="155" t="s">
        <v>45</v>
      </c>
      <c r="D330" s="155" t="s">
        <v>36</v>
      </c>
      <c r="E330" s="155">
        <v>4209900</v>
      </c>
      <c r="F330" s="155" t="s">
        <v>151</v>
      </c>
      <c r="G330" s="155" t="s">
        <v>97</v>
      </c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6"/>
      <c r="V330" s="156"/>
      <c r="W330" s="156"/>
      <c r="X330" s="165"/>
      <c r="Y330" s="157">
        <v>6813.6</v>
      </c>
      <c r="Z330" s="157">
        <v>8058.43</v>
      </c>
      <c r="AA330" s="157">
        <v>8058.27</v>
      </c>
      <c r="AB330" s="158">
        <f t="shared" si="63"/>
        <v>0.9999801450158405</v>
      </c>
      <c r="AC330" s="258"/>
      <c r="AE330" s="153"/>
      <c r="AF330" s="153"/>
    </row>
    <row r="331" spans="1:32" ht="27.75" customHeight="1">
      <c r="A331" s="171" t="s">
        <v>98</v>
      </c>
      <c r="B331" s="256" t="s">
        <v>247</v>
      </c>
      <c r="C331" s="155" t="s">
        <v>45</v>
      </c>
      <c r="D331" s="155" t="s">
        <v>36</v>
      </c>
      <c r="E331" s="155">
        <v>4209900</v>
      </c>
      <c r="F331" s="155" t="s">
        <v>152</v>
      </c>
      <c r="G331" s="155" t="s">
        <v>99</v>
      </c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6"/>
      <c r="V331" s="156"/>
      <c r="W331" s="156"/>
      <c r="X331" s="165"/>
      <c r="Y331" s="157">
        <v>16.8</v>
      </c>
      <c r="Z331" s="157">
        <v>20.8</v>
      </c>
      <c r="AA331" s="157">
        <v>19.62</v>
      </c>
      <c r="AB331" s="158">
        <f t="shared" si="63"/>
        <v>0.9432692307692307</v>
      </c>
      <c r="AC331" s="259"/>
      <c r="AD331" s="153"/>
      <c r="AE331" s="153"/>
      <c r="AF331" s="153"/>
    </row>
    <row r="332" spans="1:32" ht="47.25">
      <c r="A332" s="163" t="s">
        <v>100</v>
      </c>
      <c r="B332" s="256" t="s">
        <v>247</v>
      </c>
      <c r="C332" s="155" t="s">
        <v>45</v>
      </c>
      <c r="D332" s="155" t="s">
        <v>36</v>
      </c>
      <c r="E332" s="155">
        <v>4209900</v>
      </c>
      <c r="F332" s="155" t="s">
        <v>101</v>
      </c>
      <c r="G332" s="155" t="s">
        <v>101</v>
      </c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6"/>
      <c r="V332" s="156"/>
      <c r="W332" s="156"/>
      <c r="X332" s="165"/>
      <c r="Y332" s="157">
        <f>Y333</f>
        <v>2697.1000000000004</v>
      </c>
      <c r="Z332" s="157">
        <f>Z333</f>
        <v>2856.21</v>
      </c>
      <c r="AA332" s="157">
        <f>AA333</f>
        <v>2608.55</v>
      </c>
      <c r="AB332" s="158">
        <f t="shared" si="63"/>
        <v>0.9132906894100924</v>
      </c>
      <c r="AC332" s="259"/>
      <c r="AD332" s="153"/>
      <c r="AE332" s="153"/>
      <c r="AF332" s="153"/>
    </row>
    <row r="333" spans="1:32" ht="47.25">
      <c r="A333" s="163" t="s">
        <v>102</v>
      </c>
      <c r="B333" s="256" t="s">
        <v>247</v>
      </c>
      <c r="C333" s="155" t="s">
        <v>45</v>
      </c>
      <c r="D333" s="155" t="s">
        <v>36</v>
      </c>
      <c r="E333" s="155">
        <v>4209900</v>
      </c>
      <c r="F333" s="155" t="s">
        <v>103</v>
      </c>
      <c r="G333" s="155" t="s">
        <v>103</v>
      </c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6"/>
      <c r="V333" s="156"/>
      <c r="W333" s="156"/>
      <c r="X333" s="165"/>
      <c r="Y333" s="157">
        <f>Y334+Y335</f>
        <v>2697.1000000000004</v>
      </c>
      <c r="Z333" s="157">
        <f>Z334+Z335</f>
        <v>2856.21</v>
      </c>
      <c r="AA333" s="157">
        <f>AA334+AA335</f>
        <v>2608.55</v>
      </c>
      <c r="AB333" s="158">
        <f t="shared" si="63"/>
        <v>0.9132906894100924</v>
      </c>
      <c r="AC333" s="259"/>
      <c r="AE333" s="153"/>
      <c r="AF333" s="153"/>
    </row>
    <row r="334" spans="1:32" ht="47.25">
      <c r="A334" s="163" t="s">
        <v>104</v>
      </c>
      <c r="B334" s="256" t="s">
        <v>247</v>
      </c>
      <c r="C334" s="155" t="s">
        <v>45</v>
      </c>
      <c r="D334" s="155" t="s">
        <v>36</v>
      </c>
      <c r="E334" s="155">
        <v>4209900</v>
      </c>
      <c r="F334" s="155" t="s">
        <v>105</v>
      </c>
      <c r="G334" s="155" t="s">
        <v>105</v>
      </c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6"/>
      <c r="V334" s="156"/>
      <c r="W334" s="156"/>
      <c r="X334" s="165"/>
      <c r="Y334" s="157">
        <v>24.3</v>
      </c>
      <c r="Z334" s="157">
        <v>27.3</v>
      </c>
      <c r="AA334" s="157">
        <v>21</v>
      </c>
      <c r="AB334" s="158">
        <f t="shared" si="63"/>
        <v>0.7692307692307692</v>
      </c>
      <c r="AC334" s="259"/>
      <c r="AE334" s="153"/>
      <c r="AF334" s="153"/>
    </row>
    <row r="335" spans="1:32" ht="47.25">
      <c r="A335" s="163" t="s">
        <v>106</v>
      </c>
      <c r="B335" s="256" t="s">
        <v>247</v>
      </c>
      <c r="C335" s="155" t="s">
        <v>45</v>
      </c>
      <c r="D335" s="155" t="s">
        <v>36</v>
      </c>
      <c r="E335" s="155">
        <v>4209900</v>
      </c>
      <c r="F335" s="155" t="s">
        <v>107</v>
      </c>
      <c r="G335" s="155" t="s">
        <v>107</v>
      </c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6"/>
      <c r="V335" s="156"/>
      <c r="W335" s="156"/>
      <c r="X335" s="165"/>
      <c r="Y335" s="157">
        <v>2672.8</v>
      </c>
      <c r="Z335" s="157">
        <v>2828.91</v>
      </c>
      <c r="AA335" s="157">
        <v>2587.55</v>
      </c>
      <c r="AB335" s="158">
        <f t="shared" si="63"/>
        <v>0.9146809195060996</v>
      </c>
      <c r="AC335" s="259"/>
      <c r="AD335" s="153"/>
      <c r="AE335" s="153"/>
      <c r="AF335" s="153"/>
    </row>
    <row r="336" spans="1:32" ht="15.75">
      <c r="A336" s="163" t="s">
        <v>108</v>
      </c>
      <c r="B336" s="256" t="s">
        <v>247</v>
      </c>
      <c r="C336" s="155" t="s">
        <v>45</v>
      </c>
      <c r="D336" s="155" t="s">
        <v>36</v>
      </c>
      <c r="E336" s="155">
        <v>4209900</v>
      </c>
      <c r="F336" s="155" t="s">
        <v>109</v>
      </c>
      <c r="G336" s="155" t="s">
        <v>109</v>
      </c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6"/>
      <c r="V336" s="156"/>
      <c r="W336" s="156"/>
      <c r="X336" s="165"/>
      <c r="Y336" s="157">
        <f>Y337</f>
        <v>93.2</v>
      </c>
      <c r="Z336" s="157">
        <f>Z337</f>
        <v>66.87</v>
      </c>
      <c r="AA336" s="157">
        <f>AA337</f>
        <v>39.5</v>
      </c>
      <c r="AB336" s="158">
        <f t="shared" si="63"/>
        <v>0.5906983699715866</v>
      </c>
      <c r="AC336" s="259"/>
      <c r="AE336" s="153"/>
      <c r="AF336" s="153"/>
    </row>
    <row r="337" spans="1:32" ht="31.5">
      <c r="A337" s="163" t="s">
        <v>110</v>
      </c>
      <c r="B337" s="256" t="s">
        <v>247</v>
      </c>
      <c r="C337" s="155" t="s">
        <v>45</v>
      </c>
      <c r="D337" s="155" t="s">
        <v>36</v>
      </c>
      <c r="E337" s="155">
        <v>4209900</v>
      </c>
      <c r="F337" s="155" t="s">
        <v>111</v>
      </c>
      <c r="G337" s="155" t="s">
        <v>111</v>
      </c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6"/>
      <c r="V337" s="156"/>
      <c r="W337" s="156"/>
      <c r="X337" s="165"/>
      <c r="Y337" s="157">
        <f>Y339+Y338</f>
        <v>93.2</v>
      </c>
      <c r="Z337" s="157">
        <f>Z339+Z338</f>
        <v>66.87</v>
      </c>
      <c r="AA337" s="157">
        <f>AA339+AA338</f>
        <v>39.5</v>
      </c>
      <c r="AB337" s="158">
        <f t="shared" si="63"/>
        <v>0.5906983699715866</v>
      </c>
      <c r="AE337" s="153"/>
      <c r="AF337" s="153"/>
    </row>
    <row r="338" spans="1:32" ht="31.5">
      <c r="A338" s="163" t="s">
        <v>161</v>
      </c>
      <c r="B338" s="256" t="s">
        <v>247</v>
      </c>
      <c r="C338" s="155" t="s">
        <v>45</v>
      </c>
      <c r="D338" s="155" t="s">
        <v>36</v>
      </c>
      <c r="E338" s="155">
        <v>4209900</v>
      </c>
      <c r="F338" s="155" t="s">
        <v>162</v>
      </c>
      <c r="G338" s="155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6"/>
      <c r="V338" s="156"/>
      <c r="W338" s="156"/>
      <c r="X338" s="165"/>
      <c r="Y338" s="157">
        <v>49</v>
      </c>
      <c r="Z338" s="157">
        <v>49</v>
      </c>
      <c r="AA338" s="157">
        <v>27.33</v>
      </c>
      <c r="AB338" s="158">
        <f t="shared" si="63"/>
        <v>0.5577551020408162</v>
      </c>
      <c r="AE338" s="153"/>
      <c r="AF338" s="153"/>
    </row>
    <row r="339" spans="1:32" ht="31.5">
      <c r="A339" s="163" t="s">
        <v>112</v>
      </c>
      <c r="B339" s="256" t="s">
        <v>247</v>
      </c>
      <c r="C339" s="155" t="s">
        <v>45</v>
      </c>
      <c r="D339" s="155" t="s">
        <v>36</v>
      </c>
      <c r="E339" s="155">
        <v>4209900</v>
      </c>
      <c r="F339" s="155" t="s">
        <v>113</v>
      </c>
      <c r="G339" s="155" t="s">
        <v>113</v>
      </c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6"/>
      <c r="V339" s="156"/>
      <c r="W339" s="156"/>
      <c r="X339" s="165"/>
      <c r="Y339" s="157">
        <v>44.2</v>
      </c>
      <c r="Z339" s="157">
        <v>17.87</v>
      </c>
      <c r="AA339" s="157">
        <v>12.17</v>
      </c>
      <c r="AB339" s="158">
        <f t="shared" si="63"/>
        <v>0.681029658645775</v>
      </c>
      <c r="AE339" s="153"/>
      <c r="AF339" s="153"/>
    </row>
    <row r="340" spans="1:32" ht="31.5">
      <c r="A340" s="163" t="s">
        <v>250</v>
      </c>
      <c r="B340" s="155" t="s">
        <v>247</v>
      </c>
      <c r="C340" s="155" t="s">
        <v>45</v>
      </c>
      <c r="D340" s="155" t="s">
        <v>36</v>
      </c>
      <c r="E340" s="155" t="s">
        <v>251</v>
      </c>
      <c r="F340" s="155" t="s">
        <v>38</v>
      </c>
      <c r="G340" s="155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6"/>
      <c r="V340" s="156"/>
      <c r="W340" s="156"/>
      <c r="X340" s="165"/>
      <c r="Y340" s="157">
        <f>Y341+Y342+Y343</f>
        <v>0</v>
      </c>
      <c r="Z340" s="157">
        <f>Z341+Z342+Z343</f>
        <v>44000</v>
      </c>
      <c r="AA340" s="157">
        <f>AA341+AA342+AA343</f>
        <v>44000</v>
      </c>
      <c r="AB340" s="158">
        <f t="shared" si="63"/>
        <v>1</v>
      </c>
      <c r="AE340" s="153"/>
      <c r="AF340" s="153"/>
    </row>
    <row r="341" spans="1:32" ht="110.25">
      <c r="A341" s="163" t="s">
        <v>252</v>
      </c>
      <c r="B341" s="155" t="s">
        <v>247</v>
      </c>
      <c r="C341" s="155" t="s">
        <v>45</v>
      </c>
      <c r="D341" s="155" t="s">
        <v>36</v>
      </c>
      <c r="E341" s="155" t="s">
        <v>251</v>
      </c>
      <c r="F341" s="155" t="s">
        <v>253</v>
      </c>
      <c r="G341" s="155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6"/>
      <c r="V341" s="156"/>
      <c r="W341" s="156"/>
      <c r="X341" s="165"/>
      <c r="Y341" s="157">
        <v>0</v>
      </c>
      <c r="Z341" s="157">
        <v>17500</v>
      </c>
      <c r="AA341" s="157">
        <v>17500</v>
      </c>
      <c r="AB341" s="158">
        <f t="shared" si="63"/>
        <v>1</v>
      </c>
      <c r="AE341" s="153"/>
      <c r="AF341" s="153"/>
    </row>
    <row r="342" spans="1:32" ht="94.5">
      <c r="A342" s="245" t="s">
        <v>254</v>
      </c>
      <c r="B342" s="155" t="s">
        <v>247</v>
      </c>
      <c r="C342" s="155" t="s">
        <v>45</v>
      </c>
      <c r="D342" s="155" t="s">
        <v>36</v>
      </c>
      <c r="E342" s="155" t="s">
        <v>251</v>
      </c>
      <c r="F342" s="155" t="s">
        <v>255</v>
      </c>
      <c r="G342" s="155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6"/>
      <c r="V342" s="156"/>
      <c r="W342" s="156"/>
      <c r="X342" s="165"/>
      <c r="Y342" s="157">
        <v>0</v>
      </c>
      <c r="Z342" s="157">
        <v>12500</v>
      </c>
      <c r="AA342" s="157">
        <v>12500</v>
      </c>
      <c r="AB342" s="158">
        <f t="shared" si="63"/>
        <v>1</v>
      </c>
      <c r="AE342" s="153"/>
      <c r="AF342" s="153"/>
    </row>
    <row r="343" spans="1:32" ht="78.75">
      <c r="A343" s="163" t="s">
        <v>256</v>
      </c>
      <c r="B343" s="155" t="s">
        <v>247</v>
      </c>
      <c r="C343" s="155" t="s">
        <v>45</v>
      </c>
      <c r="D343" s="155" t="s">
        <v>36</v>
      </c>
      <c r="E343" s="155" t="s">
        <v>251</v>
      </c>
      <c r="F343" s="155" t="s">
        <v>257</v>
      </c>
      <c r="G343" s="155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6"/>
      <c r="V343" s="156"/>
      <c r="W343" s="156"/>
      <c r="X343" s="165"/>
      <c r="Y343" s="157">
        <v>0</v>
      </c>
      <c r="Z343" s="157">
        <v>14000</v>
      </c>
      <c r="AA343" s="157">
        <v>14000</v>
      </c>
      <c r="AB343" s="158">
        <f t="shared" si="63"/>
        <v>1</v>
      </c>
      <c r="AE343" s="153"/>
      <c r="AF343" s="153"/>
    </row>
    <row r="344" spans="1:32" ht="141.75">
      <c r="A344" s="164" t="s">
        <v>258</v>
      </c>
      <c r="B344" s="155" t="s">
        <v>247</v>
      </c>
      <c r="C344" s="155" t="s">
        <v>45</v>
      </c>
      <c r="D344" s="155" t="s">
        <v>36</v>
      </c>
      <c r="E344" s="155" t="s">
        <v>259</v>
      </c>
      <c r="F344" s="155" t="s">
        <v>38</v>
      </c>
      <c r="G344" s="155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6"/>
      <c r="V344" s="156"/>
      <c r="W344" s="156"/>
      <c r="X344" s="165"/>
      <c r="Y344" s="157">
        <f aca="true" t="shared" si="66" ref="Y344:AA345">Y345</f>
        <v>0</v>
      </c>
      <c r="Z344" s="157">
        <f t="shared" si="66"/>
        <v>1006.44</v>
      </c>
      <c r="AA344" s="157">
        <f t="shared" si="66"/>
        <v>1006.44</v>
      </c>
      <c r="AB344" s="158">
        <f t="shared" si="63"/>
        <v>1</v>
      </c>
      <c r="AE344" s="153"/>
      <c r="AF344" s="153"/>
    </row>
    <row r="345" spans="1:32" ht="31.5">
      <c r="A345" s="164" t="s">
        <v>260</v>
      </c>
      <c r="B345" s="155" t="s">
        <v>247</v>
      </c>
      <c r="C345" s="155" t="s">
        <v>45</v>
      </c>
      <c r="D345" s="155" t="s">
        <v>36</v>
      </c>
      <c r="E345" s="155" t="s">
        <v>259</v>
      </c>
      <c r="F345" s="155" t="s">
        <v>150</v>
      </c>
      <c r="G345" s="155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6"/>
      <c r="V345" s="156"/>
      <c r="W345" s="156"/>
      <c r="X345" s="165"/>
      <c r="Y345" s="157">
        <f t="shared" si="66"/>
        <v>0</v>
      </c>
      <c r="Z345" s="157">
        <f t="shared" si="66"/>
        <v>1006.44</v>
      </c>
      <c r="AA345" s="157">
        <f t="shared" si="66"/>
        <v>1006.44</v>
      </c>
      <c r="AB345" s="158">
        <f t="shared" si="63"/>
        <v>1</v>
      </c>
      <c r="AE345" s="153"/>
      <c r="AF345" s="153"/>
    </row>
    <row r="346" spans="1:32" ht="31.5">
      <c r="A346" s="164" t="s">
        <v>92</v>
      </c>
      <c r="B346" s="155" t="s">
        <v>247</v>
      </c>
      <c r="C346" s="155" t="s">
        <v>45</v>
      </c>
      <c r="D346" s="155" t="s">
        <v>36</v>
      </c>
      <c r="E346" s="155" t="s">
        <v>259</v>
      </c>
      <c r="F346" s="155" t="s">
        <v>151</v>
      </c>
      <c r="G346" s="155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6"/>
      <c r="V346" s="156"/>
      <c r="W346" s="156"/>
      <c r="X346" s="165"/>
      <c r="Y346" s="157">
        <v>0</v>
      </c>
      <c r="Z346" s="157">
        <v>1006.44</v>
      </c>
      <c r="AA346" s="157">
        <v>1006.44</v>
      </c>
      <c r="AB346" s="158">
        <f t="shared" si="63"/>
        <v>1</v>
      </c>
      <c r="AE346" s="153"/>
      <c r="AF346" s="153"/>
    </row>
    <row r="347" spans="1:32" ht="31.5">
      <c r="A347" s="184" t="s">
        <v>172</v>
      </c>
      <c r="B347" s="260" t="s">
        <v>247</v>
      </c>
      <c r="C347" s="187" t="s">
        <v>45</v>
      </c>
      <c r="D347" s="187" t="s">
        <v>36</v>
      </c>
      <c r="E347" s="187" t="s">
        <v>173</v>
      </c>
      <c r="F347" s="187" t="s">
        <v>38</v>
      </c>
      <c r="G347" s="191"/>
      <c r="H347" s="191"/>
      <c r="I347" s="191"/>
      <c r="J347" s="191"/>
      <c r="K347" s="191"/>
      <c r="L347" s="191"/>
      <c r="M347" s="190"/>
      <c r="N347" s="190"/>
      <c r="O347" s="190"/>
      <c r="P347" s="191"/>
      <c r="Q347" s="191"/>
      <c r="R347" s="191"/>
      <c r="S347" s="191"/>
      <c r="T347" s="191"/>
      <c r="U347" s="191"/>
      <c r="V347" s="191"/>
      <c r="W347" s="191"/>
      <c r="X347" s="191"/>
      <c r="Y347" s="191">
        <f>Y348+Y351</f>
        <v>1370</v>
      </c>
      <c r="Z347" s="191">
        <f>Z348+Z351</f>
        <v>18.72</v>
      </c>
      <c r="AA347" s="191">
        <f>AA348+AA351</f>
        <v>18.72</v>
      </c>
      <c r="AB347" s="158">
        <v>0</v>
      </c>
      <c r="AE347" s="153"/>
      <c r="AF347" s="153"/>
    </row>
    <row r="348" spans="1:32" ht="51.75" customHeight="1">
      <c r="A348" s="261" t="s">
        <v>261</v>
      </c>
      <c r="B348" s="256" t="s">
        <v>247</v>
      </c>
      <c r="C348" s="155" t="s">
        <v>45</v>
      </c>
      <c r="D348" s="155" t="s">
        <v>36</v>
      </c>
      <c r="E348" s="155" t="s">
        <v>262</v>
      </c>
      <c r="F348" s="155" t="s">
        <v>38</v>
      </c>
      <c r="G348" s="156"/>
      <c r="H348" s="156"/>
      <c r="I348" s="156"/>
      <c r="J348" s="156"/>
      <c r="K348" s="156"/>
      <c r="L348" s="156"/>
      <c r="M348" s="157"/>
      <c r="N348" s="157"/>
      <c r="O348" s="157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>
        <f aca="true" t="shared" si="67" ref="Y348:AA349">Y349</f>
        <v>1370</v>
      </c>
      <c r="Z348" s="156">
        <f t="shared" si="67"/>
        <v>0</v>
      </c>
      <c r="AA348" s="156">
        <f t="shared" si="67"/>
        <v>0</v>
      </c>
      <c r="AB348" s="158">
        <v>0</v>
      </c>
      <c r="AE348" s="153"/>
      <c r="AF348" s="153"/>
    </row>
    <row r="349" spans="1:32" ht="47.25">
      <c r="A349" s="163" t="s">
        <v>102</v>
      </c>
      <c r="B349" s="256" t="s">
        <v>247</v>
      </c>
      <c r="C349" s="155" t="s">
        <v>45</v>
      </c>
      <c r="D349" s="155" t="s">
        <v>36</v>
      </c>
      <c r="E349" s="155" t="s">
        <v>262</v>
      </c>
      <c r="F349" s="155" t="s">
        <v>103</v>
      </c>
      <c r="G349" s="155" t="s">
        <v>103</v>
      </c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6"/>
      <c r="V349" s="156"/>
      <c r="W349" s="156"/>
      <c r="X349" s="165"/>
      <c r="Y349" s="157">
        <f t="shared" si="67"/>
        <v>1370</v>
      </c>
      <c r="Z349" s="157">
        <f t="shared" si="67"/>
        <v>0</v>
      </c>
      <c r="AA349" s="157">
        <f t="shared" si="67"/>
        <v>0</v>
      </c>
      <c r="AB349" s="158">
        <v>0</v>
      </c>
      <c r="AE349" s="153"/>
      <c r="AF349" s="153"/>
    </row>
    <row r="350" spans="1:32" ht="47.25">
      <c r="A350" s="163" t="s">
        <v>106</v>
      </c>
      <c r="B350" s="256" t="s">
        <v>247</v>
      </c>
      <c r="C350" s="155" t="s">
        <v>45</v>
      </c>
      <c r="D350" s="155" t="s">
        <v>36</v>
      </c>
      <c r="E350" s="155" t="s">
        <v>262</v>
      </c>
      <c r="F350" s="155" t="s">
        <v>107</v>
      </c>
      <c r="G350" s="155" t="s">
        <v>107</v>
      </c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6"/>
      <c r="V350" s="156"/>
      <c r="W350" s="156"/>
      <c r="X350" s="165"/>
      <c r="Y350" s="157">
        <v>1370</v>
      </c>
      <c r="Z350" s="157">
        <v>0</v>
      </c>
      <c r="AA350" s="157">
        <v>0</v>
      </c>
      <c r="AB350" s="158">
        <v>0</v>
      </c>
      <c r="AE350" s="153"/>
      <c r="AF350" s="153"/>
    </row>
    <row r="351" spans="1:32" ht="94.5">
      <c r="A351" s="162" t="s">
        <v>263</v>
      </c>
      <c r="B351" s="155" t="s">
        <v>247</v>
      </c>
      <c r="C351" s="155" t="s">
        <v>45</v>
      </c>
      <c r="D351" s="155" t="s">
        <v>36</v>
      </c>
      <c r="E351" s="155" t="s">
        <v>264</v>
      </c>
      <c r="F351" s="155" t="s">
        <v>38</v>
      </c>
      <c r="G351" s="155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6"/>
      <c r="V351" s="156"/>
      <c r="W351" s="156"/>
      <c r="X351" s="165"/>
      <c r="Y351" s="157">
        <f aca="true" t="shared" si="68" ref="Y351:AA353">Y352</f>
        <v>0</v>
      </c>
      <c r="Z351" s="157">
        <f t="shared" si="68"/>
        <v>18.72</v>
      </c>
      <c r="AA351" s="157">
        <f t="shared" si="68"/>
        <v>18.72</v>
      </c>
      <c r="AB351" s="158">
        <f aca="true" t="shared" si="69" ref="AB351:AB382">AA351/Z351</f>
        <v>1</v>
      </c>
      <c r="AE351" s="153"/>
      <c r="AF351" s="153"/>
    </row>
    <row r="352" spans="1:32" ht="47.25">
      <c r="A352" s="244" t="s">
        <v>100</v>
      </c>
      <c r="B352" s="155" t="s">
        <v>247</v>
      </c>
      <c r="C352" s="155" t="s">
        <v>45</v>
      </c>
      <c r="D352" s="155" t="s">
        <v>36</v>
      </c>
      <c r="E352" s="155" t="s">
        <v>264</v>
      </c>
      <c r="F352" s="155" t="s">
        <v>101</v>
      </c>
      <c r="G352" s="155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6"/>
      <c r="V352" s="156"/>
      <c r="W352" s="156"/>
      <c r="X352" s="165"/>
      <c r="Y352" s="157">
        <f t="shared" si="68"/>
        <v>0</v>
      </c>
      <c r="Z352" s="157">
        <f t="shared" si="68"/>
        <v>18.72</v>
      </c>
      <c r="AA352" s="157">
        <f t="shared" si="68"/>
        <v>18.72</v>
      </c>
      <c r="AB352" s="158">
        <f t="shared" si="69"/>
        <v>1</v>
      </c>
      <c r="AE352" s="153"/>
      <c r="AF352" s="153"/>
    </row>
    <row r="353" spans="1:32" ht="47.25">
      <c r="A353" s="244" t="s">
        <v>102</v>
      </c>
      <c r="B353" s="155" t="s">
        <v>247</v>
      </c>
      <c r="C353" s="155" t="s">
        <v>45</v>
      </c>
      <c r="D353" s="155" t="s">
        <v>36</v>
      </c>
      <c r="E353" s="155" t="s">
        <v>264</v>
      </c>
      <c r="F353" s="155" t="s">
        <v>103</v>
      </c>
      <c r="G353" s="155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6"/>
      <c r="V353" s="156"/>
      <c r="W353" s="156"/>
      <c r="X353" s="165"/>
      <c r="Y353" s="157">
        <f t="shared" si="68"/>
        <v>0</v>
      </c>
      <c r="Z353" s="157">
        <f t="shared" si="68"/>
        <v>18.72</v>
      </c>
      <c r="AA353" s="157">
        <f t="shared" si="68"/>
        <v>18.72</v>
      </c>
      <c r="AB353" s="158">
        <f t="shared" si="69"/>
        <v>1</v>
      </c>
      <c r="AE353" s="153"/>
      <c r="AF353" s="153"/>
    </row>
    <row r="354" spans="1:32" ht="47.25">
      <c r="A354" s="244" t="s">
        <v>106</v>
      </c>
      <c r="B354" s="155" t="s">
        <v>247</v>
      </c>
      <c r="C354" s="155" t="s">
        <v>45</v>
      </c>
      <c r="D354" s="155" t="s">
        <v>36</v>
      </c>
      <c r="E354" s="155" t="s">
        <v>264</v>
      </c>
      <c r="F354" s="155" t="s">
        <v>107</v>
      </c>
      <c r="G354" s="155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6"/>
      <c r="V354" s="156"/>
      <c r="W354" s="156"/>
      <c r="X354" s="165"/>
      <c r="Y354" s="157">
        <v>0</v>
      </c>
      <c r="Z354" s="157">
        <v>18.72</v>
      </c>
      <c r="AA354" s="157">
        <v>18.72</v>
      </c>
      <c r="AB354" s="158">
        <f t="shared" si="69"/>
        <v>1</v>
      </c>
      <c r="AE354" s="153"/>
      <c r="AF354" s="153"/>
    </row>
    <row r="355" spans="1:32" ht="15.75">
      <c r="A355" s="197" t="s">
        <v>28</v>
      </c>
      <c r="B355" s="256" t="s">
        <v>247</v>
      </c>
      <c r="C355" s="155" t="s">
        <v>45</v>
      </c>
      <c r="D355" s="155" t="s">
        <v>37</v>
      </c>
      <c r="E355" s="155" t="s">
        <v>40</v>
      </c>
      <c r="F355" s="155" t="s">
        <v>38</v>
      </c>
      <c r="G355" s="157" t="e">
        <f>G373+G389+#REF!+#REF!+G414+#REF!+#REF!</f>
        <v>#REF!</v>
      </c>
      <c r="H355" s="157" t="e">
        <f>H373+H389+#REF!+#REF!+H414+#REF!+#REF!</f>
        <v>#REF!</v>
      </c>
      <c r="I355" s="157" t="e">
        <f>I373+I389+#REF!+#REF!+I414+#REF!+#REF!</f>
        <v>#REF!</v>
      </c>
      <c r="J355" s="157" t="e">
        <f>J373+J389+#REF!+#REF!+J414+#REF!+#REF!</f>
        <v>#REF!</v>
      </c>
      <c r="K355" s="157" t="e">
        <f>K373+K389+#REF!+#REF!+K414+#REF!+#REF!</f>
        <v>#REF!</v>
      </c>
      <c r="L355" s="157" t="e">
        <f>L373+L389+#REF!+#REF!+L414+#REF!+#REF!</f>
        <v>#REF!</v>
      </c>
      <c r="M355" s="157">
        <v>73041.4</v>
      </c>
      <c r="N355" s="157">
        <v>24015.6</v>
      </c>
      <c r="O355" s="157">
        <v>49025.8</v>
      </c>
      <c r="P355" s="157" t="e">
        <f>P373+P389+#REF!+#REF!+P414+#REF!+#REF!</f>
        <v>#REF!</v>
      </c>
      <c r="Q355" s="157" t="e">
        <f>Q373+Q389+#REF!+#REF!+Q414+#REF!+#REF!</f>
        <v>#REF!</v>
      </c>
      <c r="R355" s="157" t="e">
        <f>R373+R389+#REF!+#REF!+R414+#REF!+#REF!</f>
        <v>#REF!</v>
      </c>
      <c r="S355" s="156" t="e">
        <f>S373+S389+S414+#REF!+S409</f>
        <v>#REF!</v>
      </c>
      <c r="T355" s="156" t="e">
        <f>T373+T389+T414+#REF!+T409</f>
        <v>#REF!</v>
      </c>
      <c r="U355" s="156" t="e">
        <f>U373+U389+U414+#REF!+U409</f>
        <v>#REF!</v>
      </c>
      <c r="V355" s="156" t="e">
        <f>V373+V389+V414+#REF!+V409</f>
        <v>#REF!</v>
      </c>
      <c r="W355" s="156" t="e">
        <f>W373+W389+W414+#REF!+W409</f>
        <v>#REF!</v>
      </c>
      <c r="X355" s="156" t="e">
        <f>X373+X389+X414+#REF!+X409</f>
        <v>#REF!</v>
      </c>
      <c r="Y355" s="156">
        <f>Y373+Y389+Y407+Y432+Y356+Y397</f>
        <v>130694.59999999999</v>
      </c>
      <c r="Z355" s="156">
        <f>Z373+Z389+Z407+Z432+Z356+Z397+Z423+Z393+Z428</f>
        <v>161660.65999999997</v>
      </c>
      <c r="AA355" s="156">
        <f>AA373+AA389+AA407+AA432+AA356+AA397+AA423+AA393+AA428</f>
        <v>154818.27</v>
      </c>
      <c r="AB355" s="158">
        <f t="shared" si="69"/>
        <v>0.9576743655506541</v>
      </c>
      <c r="AE355" s="153"/>
      <c r="AF355" s="153"/>
    </row>
    <row r="356" spans="1:32" ht="15.75">
      <c r="A356" s="239" t="s">
        <v>248</v>
      </c>
      <c r="B356" s="256" t="s">
        <v>247</v>
      </c>
      <c r="C356" s="155" t="s">
        <v>45</v>
      </c>
      <c r="D356" s="155" t="s">
        <v>37</v>
      </c>
      <c r="E356" s="155" t="s">
        <v>249</v>
      </c>
      <c r="F356" s="155" t="s">
        <v>38</v>
      </c>
      <c r="G356" s="156"/>
      <c r="H356" s="156"/>
      <c r="I356" s="156"/>
      <c r="J356" s="156"/>
      <c r="K356" s="156"/>
      <c r="L356" s="156"/>
      <c r="M356" s="157"/>
      <c r="N356" s="157"/>
      <c r="O356" s="157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>
        <f>Y357</f>
        <v>23972.6</v>
      </c>
      <c r="Z356" s="156">
        <f>Z357</f>
        <v>28934.93</v>
      </c>
      <c r="AA356" s="156">
        <f>AA357</f>
        <v>27381.280000000002</v>
      </c>
      <c r="AB356" s="158">
        <f t="shared" si="69"/>
        <v>0.946305382456429</v>
      </c>
      <c r="AE356" s="153"/>
      <c r="AF356" s="153"/>
    </row>
    <row r="357" spans="1:32" ht="31.5">
      <c r="A357" s="208" t="s">
        <v>147</v>
      </c>
      <c r="B357" s="256" t="s">
        <v>247</v>
      </c>
      <c r="C357" s="155" t="s">
        <v>45</v>
      </c>
      <c r="D357" s="155" t="s">
        <v>37</v>
      </c>
      <c r="E357" s="155">
        <v>4209900</v>
      </c>
      <c r="F357" s="155" t="s">
        <v>38</v>
      </c>
      <c r="G357" s="156">
        <v>13455.6</v>
      </c>
      <c r="H357" s="156">
        <v>13455.6</v>
      </c>
      <c r="I357" s="156"/>
      <c r="J357" s="156">
        <v>46.5</v>
      </c>
      <c r="K357" s="156">
        <v>46.5</v>
      </c>
      <c r="L357" s="156"/>
      <c r="M357" s="157">
        <v>13502.1</v>
      </c>
      <c r="N357" s="157">
        <v>13502.1</v>
      </c>
      <c r="O357" s="157">
        <v>0</v>
      </c>
      <c r="P357" s="156">
        <f>441.5-1096</f>
        <v>-654.5</v>
      </c>
      <c r="Q357" s="156">
        <f>441.5-1096</f>
        <v>-654.5</v>
      </c>
      <c r="R357" s="156"/>
      <c r="S357" s="156" t="e">
        <f>#REF!</f>
        <v>#REF!</v>
      </c>
      <c r="T357" s="156" t="e">
        <f>#REF!</f>
        <v>#REF!</v>
      </c>
      <c r="U357" s="156" t="e">
        <f>#REF!</f>
        <v>#REF!</v>
      </c>
      <c r="V357" s="156" t="e">
        <f>#REF!</f>
        <v>#REF!</v>
      </c>
      <c r="W357" s="156" t="e">
        <f>#REF!</f>
        <v>#REF!</v>
      </c>
      <c r="X357" s="156" t="e">
        <f>#REF!</f>
        <v>#REF!</v>
      </c>
      <c r="Y357" s="156">
        <f>Y358+Y362+Y369+Y366</f>
        <v>23972.6</v>
      </c>
      <c r="Z357" s="156">
        <f>Z358+Z362+Z369+Z366</f>
        <v>28934.93</v>
      </c>
      <c r="AA357" s="156">
        <f>AA358+AA362+AA369+AA366</f>
        <v>27381.280000000002</v>
      </c>
      <c r="AB357" s="158">
        <f t="shared" si="69"/>
        <v>0.946305382456429</v>
      </c>
      <c r="AE357" s="153"/>
      <c r="AF357" s="153"/>
    </row>
    <row r="358" spans="1:32" ht="110.25">
      <c r="A358" s="169" t="s">
        <v>90</v>
      </c>
      <c r="B358" s="256" t="s">
        <v>247</v>
      </c>
      <c r="C358" s="155" t="s">
        <v>45</v>
      </c>
      <c r="D358" s="155" t="s">
        <v>37</v>
      </c>
      <c r="E358" s="155">
        <v>4209900</v>
      </c>
      <c r="F358" s="155" t="s">
        <v>95</v>
      </c>
      <c r="G358" s="155" t="s">
        <v>95</v>
      </c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6"/>
      <c r="U358" s="156"/>
      <c r="V358" s="156"/>
      <c r="W358" s="156"/>
      <c r="X358" s="156"/>
      <c r="Y358" s="156">
        <f>Y359</f>
        <v>13131.9</v>
      </c>
      <c r="Z358" s="156">
        <f>Z359</f>
        <v>14420.099999999999</v>
      </c>
      <c r="AA358" s="156">
        <f>AA359</f>
        <v>14064.83</v>
      </c>
      <c r="AB358" s="158">
        <f t="shared" si="69"/>
        <v>0.975362861561293</v>
      </c>
      <c r="AE358" s="153"/>
      <c r="AF358" s="153"/>
    </row>
    <row r="359" spans="1:32" ht="26.25" customHeight="1">
      <c r="A359" s="171" t="s">
        <v>149</v>
      </c>
      <c r="B359" s="256" t="s">
        <v>247</v>
      </c>
      <c r="C359" s="155" t="s">
        <v>45</v>
      </c>
      <c r="D359" s="155" t="s">
        <v>37</v>
      </c>
      <c r="E359" s="155">
        <v>4209900</v>
      </c>
      <c r="F359" s="155" t="s">
        <v>150</v>
      </c>
      <c r="G359" s="155" t="s">
        <v>96</v>
      </c>
      <c r="H359" s="157">
        <f aca="true" t="shared" si="70" ref="H359:M359">H356</f>
        <v>0</v>
      </c>
      <c r="I359" s="157">
        <f t="shared" si="70"/>
        <v>0</v>
      </c>
      <c r="J359" s="157">
        <f t="shared" si="70"/>
        <v>0</v>
      </c>
      <c r="K359" s="157">
        <f t="shared" si="70"/>
        <v>0</v>
      </c>
      <c r="L359" s="157">
        <f t="shared" si="70"/>
        <v>0</v>
      </c>
      <c r="M359" s="157">
        <f t="shared" si="70"/>
        <v>0</v>
      </c>
      <c r="N359" s="157">
        <v>5481.1</v>
      </c>
      <c r="O359" s="157">
        <v>5481.1</v>
      </c>
      <c r="P359" s="157">
        <v>0</v>
      </c>
      <c r="Q359" s="157">
        <f>Q356</f>
        <v>0</v>
      </c>
      <c r="R359" s="157">
        <f>R356</f>
        <v>0</v>
      </c>
      <c r="S359" s="157">
        <f>S356</f>
        <v>0</v>
      </c>
      <c r="T359" s="157">
        <v>3924</v>
      </c>
      <c r="U359" s="156">
        <f>3703+221+157</f>
        <v>4081</v>
      </c>
      <c r="V359" s="156">
        <v>3321</v>
      </c>
      <c r="W359" s="156">
        <v>694.4</v>
      </c>
      <c r="X359" s="165">
        <f>V359/U359</f>
        <v>0.8137711345258515</v>
      </c>
      <c r="Y359" s="157">
        <f>Y360+Y361</f>
        <v>13131.9</v>
      </c>
      <c r="Z359" s="157">
        <f>Z360+Z361</f>
        <v>14420.099999999999</v>
      </c>
      <c r="AA359" s="157">
        <f>AA360+AA361</f>
        <v>14064.83</v>
      </c>
      <c r="AB359" s="158">
        <f t="shared" si="69"/>
        <v>0.975362861561293</v>
      </c>
      <c r="AE359" s="153"/>
      <c r="AF359" s="153"/>
    </row>
    <row r="360" spans="1:32" ht="31.5">
      <c r="A360" s="163" t="s">
        <v>92</v>
      </c>
      <c r="B360" s="256" t="s">
        <v>247</v>
      </c>
      <c r="C360" s="155" t="s">
        <v>45</v>
      </c>
      <c r="D360" s="155" t="s">
        <v>37</v>
      </c>
      <c r="E360" s="155">
        <v>4209900</v>
      </c>
      <c r="F360" s="155" t="s">
        <v>151</v>
      </c>
      <c r="G360" s="155" t="s">
        <v>97</v>
      </c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6"/>
      <c r="V360" s="156"/>
      <c r="W360" s="156"/>
      <c r="X360" s="165"/>
      <c r="Y360" s="157">
        <v>13097.1</v>
      </c>
      <c r="Z360" s="157">
        <v>14385.3</v>
      </c>
      <c r="AA360" s="157">
        <v>14031.27</v>
      </c>
      <c r="AB360" s="158">
        <f t="shared" si="69"/>
        <v>0.9753894600738254</v>
      </c>
      <c r="AE360" s="153"/>
      <c r="AF360" s="153"/>
    </row>
    <row r="361" spans="1:32" ht="28.5" customHeight="1">
      <c r="A361" s="171" t="s">
        <v>98</v>
      </c>
      <c r="B361" s="256" t="s">
        <v>247</v>
      </c>
      <c r="C361" s="155" t="s">
        <v>45</v>
      </c>
      <c r="D361" s="155" t="s">
        <v>37</v>
      </c>
      <c r="E361" s="155">
        <v>4209900</v>
      </c>
      <c r="F361" s="155" t="s">
        <v>152</v>
      </c>
      <c r="G361" s="155" t="s">
        <v>99</v>
      </c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6"/>
      <c r="V361" s="156"/>
      <c r="W361" s="156"/>
      <c r="X361" s="165"/>
      <c r="Y361" s="157">
        <v>34.8</v>
      </c>
      <c r="Z361" s="157">
        <v>34.8</v>
      </c>
      <c r="AA361" s="157">
        <v>33.56</v>
      </c>
      <c r="AB361" s="158">
        <f t="shared" si="69"/>
        <v>0.9643678160919542</v>
      </c>
      <c r="AE361" s="153"/>
      <c r="AF361" s="153"/>
    </row>
    <row r="362" spans="1:32" ht="47.25">
      <c r="A362" s="163" t="s">
        <v>100</v>
      </c>
      <c r="B362" s="256" t="s">
        <v>247</v>
      </c>
      <c r="C362" s="155" t="s">
        <v>45</v>
      </c>
      <c r="D362" s="155" t="s">
        <v>37</v>
      </c>
      <c r="E362" s="155">
        <v>4209900</v>
      </c>
      <c r="F362" s="155" t="s">
        <v>101</v>
      </c>
      <c r="G362" s="155" t="s">
        <v>101</v>
      </c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6"/>
      <c r="V362" s="156"/>
      <c r="W362" s="156"/>
      <c r="X362" s="165"/>
      <c r="Y362" s="157">
        <f>Y363</f>
        <v>2134.2</v>
      </c>
      <c r="Z362" s="157">
        <f>Z363</f>
        <v>4726.04</v>
      </c>
      <c r="AA362" s="157">
        <f>AA363</f>
        <v>4095.03</v>
      </c>
      <c r="AB362" s="158">
        <f t="shared" si="69"/>
        <v>0.8664822980761907</v>
      </c>
      <c r="AE362" s="153"/>
      <c r="AF362" s="153"/>
    </row>
    <row r="363" spans="1:32" ht="47.25">
      <c r="A363" s="163" t="s">
        <v>102</v>
      </c>
      <c r="B363" s="256" t="s">
        <v>247</v>
      </c>
      <c r="C363" s="155" t="s">
        <v>45</v>
      </c>
      <c r="D363" s="155" t="s">
        <v>37</v>
      </c>
      <c r="E363" s="155">
        <v>4209900</v>
      </c>
      <c r="F363" s="155" t="s">
        <v>103</v>
      </c>
      <c r="G363" s="155" t="s">
        <v>103</v>
      </c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6"/>
      <c r="V363" s="156"/>
      <c r="W363" s="156"/>
      <c r="X363" s="165"/>
      <c r="Y363" s="157">
        <f>Y364+Y365</f>
        <v>2134.2</v>
      </c>
      <c r="Z363" s="157">
        <f>Z364+Z365</f>
        <v>4726.04</v>
      </c>
      <c r="AA363" s="157">
        <f>AA364+AA365</f>
        <v>4095.03</v>
      </c>
      <c r="AB363" s="158">
        <f t="shared" si="69"/>
        <v>0.8664822980761907</v>
      </c>
      <c r="AE363" s="153"/>
      <c r="AF363" s="153"/>
    </row>
    <row r="364" spans="1:32" ht="47.25">
      <c r="A364" s="163" t="s">
        <v>104</v>
      </c>
      <c r="B364" s="256" t="s">
        <v>247</v>
      </c>
      <c r="C364" s="155" t="s">
        <v>45</v>
      </c>
      <c r="D364" s="155" t="s">
        <v>37</v>
      </c>
      <c r="E364" s="155">
        <v>4209900</v>
      </c>
      <c r="F364" s="155" t="s">
        <v>105</v>
      </c>
      <c r="G364" s="155" t="s">
        <v>105</v>
      </c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6"/>
      <c r="V364" s="156"/>
      <c r="W364" s="156"/>
      <c r="X364" s="165"/>
      <c r="Y364" s="157">
        <v>0</v>
      </c>
      <c r="Z364" s="157">
        <v>35.8</v>
      </c>
      <c r="AA364" s="157">
        <v>25.03</v>
      </c>
      <c r="AB364" s="158">
        <f t="shared" si="69"/>
        <v>0.6991620111731844</v>
      </c>
      <c r="AE364" s="153"/>
      <c r="AF364" s="153"/>
    </row>
    <row r="365" spans="1:32" ht="47.25">
      <c r="A365" s="163" t="s">
        <v>106</v>
      </c>
      <c r="B365" s="256" t="s">
        <v>247</v>
      </c>
      <c r="C365" s="155" t="s">
        <v>45</v>
      </c>
      <c r="D365" s="155" t="s">
        <v>37</v>
      </c>
      <c r="E365" s="155">
        <v>4209900</v>
      </c>
      <c r="F365" s="155" t="s">
        <v>107</v>
      </c>
      <c r="G365" s="155" t="s">
        <v>107</v>
      </c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6"/>
      <c r="V365" s="156"/>
      <c r="W365" s="156"/>
      <c r="X365" s="165"/>
      <c r="Y365" s="157">
        <v>2134.2</v>
      </c>
      <c r="Z365" s="157">
        <v>4690.24</v>
      </c>
      <c r="AA365" s="157">
        <v>4070</v>
      </c>
      <c r="AB365" s="158">
        <f t="shared" si="69"/>
        <v>0.8677594323531419</v>
      </c>
      <c r="AE365" s="153"/>
      <c r="AF365" s="153"/>
    </row>
    <row r="366" spans="1:32" ht="51" customHeight="1">
      <c r="A366" s="171" t="s">
        <v>265</v>
      </c>
      <c r="B366" s="256" t="s">
        <v>247</v>
      </c>
      <c r="C366" s="155" t="s">
        <v>45</v>
      </c>
      <c r="D366" s="155" t="s">
        <v>37</v>
      </c>
      <c r="E366" s="155">
        <v>4209900</v>
      </c>
      <c r="F366" s="155" t="s">
        <v>266</v>
      </c>
      <c r="G366" s="155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6"/>
      <c r="V366" s="156"/>
      <c r="W366" s="156"/>
      <c r="X366" s="165"/>
      <c r="Y366" s="157">
        <f>Y367+Y368</f>
        <v>8564.4</v>
      </c>
      <c r="Z366" s="157">
        <f>Z367+Z368</f>
        <v>9646.69</v>
      </c>
      <c r="AA366" s="157">
        <f>AA367+AA368</f>
        <v>9108.59</v>
      </c>
      <c r="AB366" s="158">
        <f t="shared" si="69"/>
        <v>0.9442192088685342</v>
      </c>
      <c r="AE366" s="153"/>
      <c r="AF366" s="153"/>
    </row>
    <row r="367" spans="1:32" ht="78.75">
      <c r="A367" s="208" t="s">
        <v>267</v>
      </c>
      <c r="B367" s="256" t="s">
        <v>247</v>
      </c>
      <c r="C367" s="155" t="s">
        <v>45</v>
      </c>
      <c r="D367" s="155" t="s">
        <v>37</v>
      </c>
      <c r="E367" s="155" t="s">
        <v>268</v>
      </c>
      <c r="F367" s="155" t="s">
        <v>269</v>
      </c>
      <c r="G367" s="155"/>
      <c r="H367" s="156"/>
      <c r="I367" s="156"/>
      <c r="J367" s="156"/>
      <c r="K367" s="156"/>
      <c r="L367" s="156"/>
      <c r="M367" s="156"/>
      <c r="N367" s="157"/>
      <c r="O367" s="157"/>
      <c r="P367" s="157"/>
      <c r="Q367" s="156"/>
      <c r="R367" s="156"/>
      <c r="S367" s="156"/>
      <c r="T367" s="156"/>
      <c r="U367" s="156"/>
      <c r="V367" s="156"/>
      <c r="W367" s="156"/>
      <c r="X367" s="165"/>
      <c r="Y367" s="157">
        <v>8546.4</v>
      </c>
      <c r="Z367" s="157">
        <v>9625.09</v>
      </c>
      <c r="AA367" s="157">
        <v>9086.99</v>
      </c>
      <c r="AB367" s="158">
        <f t="shared" si="69"/>
        <v>0.9440940292506356</v>
      </c>
      <c r="AE367" s="153"/>
      <c r="AF367" s="153"/>
    </row>
    <row r="368" spans="1:32" ht="31.5">
      <c r="A368" s="208" t="s">
        <v>270</v>
      </c>
      <c r="B368" s="256" t="s">
        <v>247</v>
      </c>
      <c r="C368" s="155" t="s">
        <v>45</v>
      </c>
      <c r="D368" s="155" t="s">
        <v>37</v>
      </c>
      <c r="E368" s="155" t="s">
        <v>268</v>
      </c>
      <c r="F368" s="155" t="s">
        <v>271</v>
      </c>
      <c r="G368" s="155"/>
      <c r="H368" s="156"/>
      <c r="I368" s="156"/>
      <c r="J368" s="156"/>
      <c r="K368" s="156"/>
      <c r="L368" s="156"/>
      <c r="M368" s="156"/>
      <c r="N368" s="157"/>
      <c r="O368" s="157"/>
      <c r="P368" s="157"/>
      <c r="Q368" s="156"/>
      <c r="R368" s="156"/>
      <c r="S368" s="156"/>
      <c r="T368" s="156"/>
      <c r="U368" s="156"/>
      <c r="V368" s="156"/>
      <c r="W368" s="156"/>
      <c r="X368" s="165"/>
      <c r="Y368" s="157">
        <v>18</v>
      </c>
      <c r="Z368" s="157">
        <v>21.6</v>
      </c>
      <c r="AA368" s="156">
        <v>21.6</v>
      </c>
      <c r="AB368" s="158">
        <f t="shared" si="69"/>
        <v>1</v>
      </c>
      <c r="AE368" s="153"/>
      <c r="AF368" s="153"/>
    </row>
    <row r="369" spans="1:32" ht="15.75">
      <c r="A369" s="163" t="s">
        <v>108</v>
      </c>
      <c r="B369" s="256" t="s">
        <v>247</v>
      </c>
      <c r="C369" s="155" t="s">
        <v>45</v>
      </c>
      <c r="D369" s="155" t="s">
        <v>37</v>
      </c>
      <c r="E369" s="155">
        <v>4209900</v>
      </c>
      <c r="F369" s="155" t="s">
        <v>109</v>
      </c>
      <c r="G369" s="155" t="s">
        <v>109</v>
      </c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6"/>
      <c r="V369" s="156"/>
      <c r="W369" s="156"/>
      <c r="X369" s="165"/>
      <c r="Y369" s="157">
        <f>Y370</f>
        <v>142.1</v>
      </c>
      <c r="Z369" s="157">
        <f>Z370</f>
        <v>142.1</v>
      </c>
      <c r="AA369" s="157">
        <f>AA370</f>
        <v>112.83</v>
      </c>
      <c r="AB369" s="158">
        <f t="shared" si="69"/>
        <v>0.794018296973962</v>
      </c>
      <c r="AE369" s="153"/>
      <c r="AF369" s="153"/>
    </row>
    <row r="370" spans="1:32" ht="31.5">
      <c r="A370" s="163" t="s">
        <v>110</v>
      </c>
      <c r="B370" s="256" t="s">
        <v>247</v>
      </c>
      <c r="C370" s="155" t="s">
        <v>45</v>
      </c>
      <c r="D370" s="155" t="s">
        <v>37</v>
      </c>
      <c r="E370" s="155">
        <v>4209900</v>
      </c>
      <c r="F370" s="155" t="s">
        <v>111</v>
      </c>
      <c r="G370" s="155" t="s">
        <v>111</v>
      </c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6"/>
      <c r="V370" s="156"/>
      <c r="W370" s="156"/>
      <c r="X370" s="165"/>
      <c r="Y370" s="157">
        <f>Y372+Y371</f>
        <v>142.1</v>
      </c>
      <c r="Z370" s="157">
        <f>Z372+Z371</f>
        <v>142.1</v>
      </c>
      <c r="AA370" s="157">
        <f>AA372+AA371</f>
        <v>112.83</v>
      </c>
      <c r="AB370" s="158">
        <f t="shared" si="69"/>
        <v>0.794018296973962</v>
      </c>
      <c r="AE370" s="153"/>
      <c r="AF370" s="153"/>
    </row>
    <row r="371" spans="1:32" ht="31.5">
      <c r="A371" s="163" t="s">
        <v>161</v>
      </c>
      <c r="B371" s="256" t="s">
        <v>247</v>
      </c>
      <c r="C371" s="155" t="s">
        <v>45</v>
      </c>
      <c r="D371" s="155" t="s">
        <v>37</v>
      </c>
      <c r="E371" s="155">
        <v>4209900</v>
      </c>
      <c r="F371" s="155" t="s">
        <v>162</v>
      </c>
      <c r="G371" s="155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6"/>
      <c r="V371" s="156"/>
      <c r="W371" s="156"/>
      <c r="X371" s="165"/>
      <c r="Y371" s="157">
        <v>82.2</v>
      </c>
      <c r="Z371" s="157">
        <v>82.2</v>
      </c>
      <c r="AA371" s="157">
        <v>55.25</v>
      </c>
      <c r="AB371" s="158">
        <f t="shared" si="69"/>
        <v>0.6721411192214112</v>
      </c>
      <c r="AE371" s="153"/>
      <c r="AF371" s="153"/>
    </row>
    <row r="372" spans="1:32" ht="31.5">
      <c r="A372" s="163" t="s">
        <v>112</v>
      </c>
      <c r="B372" s="256" t="s">
        <v>247</v>
      </c>
      <c r="C372" s="155" t="s">
        <v>45</v>
      </c>
      <c r="D372" s="155" t="s">
        <v>37</v>
      </c>
      <c r="E372" s="155">
        <v>4209900</v>
      </c>
      <c r="F372" s="155" t="s">
        <v>113</v>
      </c>
      <c r="G372" s="155" t="s">
        <v>113</v>
      </c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6"/>
      <c r="V372" s="156"/>
      <c r="W372" s="156"/>
      <c r="X372" s="165"/>
      <c r="Y372" s="157">
        <v>59.9</v>
      </c>
      <c r="Z372" s="157">
        <v>59.9</v>
      </c>
      <c r="AA372" s="156">
        <v>57.58</v>
      </c>
      <c r="AB372" s="158">
        <f t="shared" si="69"/>
        <v>0.9612687813021703</v>
      </c>
      <c r="AE372" s="153"/>
      <c r="AF372" s="153"/>
    </row>
    <row r="373" spans="1:32" ht="47.25">
      <c r="A373" s="208" t="s">
        <v>272</v>
      </c>
      <c r="B373" s="256" t="s">
        <v>247</v>
      </c>
      <c r="C373" s="155" t="s">
        <v>45</v>
      </c>
      <c r="D373" s="155" t="s">
        <v>37</v>
      </c>
      <c r="E373" s="155">
        <v>4210000</v>
      </c>
      <c r="F373" s="155" t="s">
        <v>38</v>
      </c>
      <c r="G373" s="156">
        <v>18992.1</v>
      </c>
      <c r="H373" s="156">
        <v>18992.1</v>
      </c>
      <c r="I373" s="156"/>
      <c r="J373" s="156">
        <v>254.1</v>
      </c>
      <c r="K373" s="156">
        <v>254.1</v>
      </c>
      <c r="L373" s="156"/>
      <c r="M373" s="157">
        <v>19246.2</v>
      </c>
      <c r="N373" s="157">
        <v>19246.2</v>
      </c>
      <c r="O373" s="157">
        <v>0</v>
      </c>
      <c r="P373" s="156">
        <f>1473.5+1096</f>
        <v>2569.5</v>
      </c>
      <c r="Q373" s="156">
        <f>1473.5+1096</f>
        <v>2569.5</v>
      </c>
      <c r="R373" s="156"/>
      <c r="S373" s="156" t="e">
        <f>#REF!</f>
        <v>#REF!</v>
      </c>
      <c r="T373" s="156" t="e">
        <f>#REF!</f>
        <v>#REF!</v>
      </c>
      <c r="U373" s="156" t="e">
        <f>#REF!</f>
        <v>#REF!</v>
      </c>
      <c r="V373" s="156" t="e">
        <f>#REF!</f>
        <v>#REF!</v>
      </c>
      <c r="W373" s="156" t="e">
        <f>#REF!</f>
        <v>#REF!</v>
      </c>
      <c r="X373" s="156" t="e">
        <f>#REF!</f>
        <v>#REF!</v>
      </c>
      <c r="Y373" s="156">
        <f>Y374</f>
        <v>20813.1</v>
      </c>
      <c r="Z373" s="156">
        <f>Z374</f>
        <v>20721.329999999998</v>
      </c>
      <c r="AA373" s="156">
        <f>AA374</f>
        <v>16524.32</v>
      </c>
      <c r="AB373" s="158">
        <f t="shared" si="69"/>
        <v>0.7974546035413751</v>
      </c>
      <c r="AE373" s="153"/>
      <c r="AF373" s="153"/>
    </row>
    <row r="374" spans="1:32" ht="31.5">
      <c r="A374" s="208" t="s">
        <v>147</v>
      </c>
      <c r="B374" s="256" t="s">
        <v>247</v>
      </c>
      <c r="C374" s="155" t="s">
        <v>45</v>
      </c>
      <c r="D374" s="155" t="s">
        <v>37</v>
      </c>
      <c r="E374" s="155">
        <v>4219900</v>
      </c>
      <c r="F374" s="155" t="s">
        <v>38</v>
      </c>
      <c r="G374" s="156">
        <v>18992.1</v>
      </c>
      <c r="H374" s="156">
        <v>18992.1</v>
      </c>
      <c r="I374" s="156"/>
      <c r="J374" s="156">
        <v>254.1</v>
      </c>
      <c r="K374" s="156">
        <v>254.1</v>
      </c>
      <c r="L374" s="156"/>
      <c r="M374" s="157">
        <v>19246.2</v>
      </c>
      <c r="N374" s="157">
        <v>19246.2</v>
      </c>
      <c r="O374" s="157">
        <v>0</v>
      </c>
      <c r="P374" s="156">
        <f>1473.5+1096</f>
        <v>2569.5</v>
      </c>
      <c r="Q374" s="156">
        <f>1473.5+1096</f>
        <v>2569.5</v>
      </c>
      <c r="R374" s="156"/>
      <c r="S374" s="156" t="e">
        <f>#REF!</f>
        <v>#REF!</v>
      </c>
      <c r="T374" s="156" t="e">
        <f>#REF!</f>
        <v>#REF!</v>
      </c>
      <c r="U374" s="156" t="e">
        <f>#REF!</f>
        <v>#REF!</v>
      </c>
      <c r="V374" s="156" t="e">
        <f>#REF!</f>
        <v>#REF!</v>
      </c>
      <c r="W374" s="156" t="e">
        <f>#REF!</f>
        <v>#REF!</v>
      </c>
      <c r="X374" s="156" t="e">
        <f>#REF!</f>
        <v>#REF!</v>
      </c>
      <c r="Y374" s="156">
        <f>Y375+Y378+Y385+Y382</f>
        <v>20813.1</v>
      </c>
      <c r="Z374" s="156">
        <f>Z375+Z378+Z385+Z382</f>
        <v>20721.329999999998</v>
      </c>
      <c r="AA374" s="156">
        <f>AA375+AA378+AA385+AA382</f>
        <v>16524.32</v>
      </c>
      <c r="AB374" s="158">
        <f t="shared" si="69"/>
        <v>0.7974546035413751</v>
      </c>
      <c r="AE374" s="153"/>
      <c r="AF374" s="153"/>
    </row>
    <row r="375" spans="1:32" ht="110.25">
      <c r="A375" s="169" t="s">
        <v>90</v>
      </c>
      <c r="B375" s="256" t="s">
        <v>247</v>
      </c>
      <c r="C375" s="155" t="s">
        <v>45</v>
      </c>
      <c r="D375" s="155" t="s">
        <v>37</v>
      </c>
      <c r="E375" s="155">
        <v>4219900</v>
      </c>
      <c r="F375" s="155" t="s">
        <v>95</v>
      </c>
      <c r="G375" s="155" t="s">
        <v>95</v>
      </c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6"/>
      <c r="U375" s="156"/>
      <c r="V375" s="156"/>
      <c r="W375" s="156"/>
      <c r="X375" s="156"/>
      <c r="Y375" s="156">
        <f aca="true" t="shared" si="71" ref="Y375:AA376">Y376</f>
        <v>97.2</v>
      </c>
      <c r="Z375" s="156">
        <f t="shared" si="71"/>
        <v>106.8</v>
      </c>
      <c r="AA375" s="156">
        <f t="shared" si="71"/>
        <v>102.34</v>
      </c>
      <c r="AB375" s="158">
        <f t="shared" si="69"/>
        <v>0.9582397003745319</v>
      </c>
      <c r="AE375" s="153"/>
      <c r="AF375" s="153"/>
    </row>
    <row r="376" spans="1:32" ht="26.25" customHeight="1">
      <c r="A376" s="171" t="s">
        <v>149</v>
      </c>
      <c r="B376" s="256" t="s">
        <v>247</v>
      </c>
      <c r="C376" s="155" t="s">
        <v>45</v>
      </c>
      <c r="D376" s="155" t="s">
        <v>37</v>
      </c>
      <c r="E376" s="155">
        <v>4219900</v>
      </c>
      <c r="F376" s="155" t="s">
        <v>150</v>
      </c>
      <c r="G376" s="155" t="s">
        <v>96</v>
      </c>
      <c r="H376" s="157">
        <f aca="true" t="shared" si="72" ref="H376:M376">H373</f>
        <v>18992.1</v>
      </c>
      <c r="I376" s="157">
        <f t="shared" si="72"/>
        <v>0</v>
      </c>
      <c r="J376" s="157">
        <f t="shared" si="72"/>
        <v>254.1</v>
      </c>
      <c r="K376" s="157">
        <f t="shared" si="72"/>
        <v>254.1</v>
      </c>
      <c r="L376" s="157">
        <f t="shared" si="72"/>
        <v>0</v>
      </c>
      <c r="M376" s="157">
        <f t="shared" si="72"/>
        <v>19246.2</v>
      </c>
      <c r="N376" s="157">
        <v>5481.1</v>
      </c>
      <c r="O376" s="157">
        <v>5481.1</v>
      </c>
      <c r="P376" s="157">
        <v>0</v>
      </c>
      <c r="Q376" s="157">
        <f>Q373</f>
        <v>2569.5</v>
      </c>
      <c r="R376" s="157">
        <f>R373</f>
        <v>0</v>
      </c>
      <c r="S376" s="157" t="e">
        <f>S373</f>
        <v>#REF!</v>
      </c>
      <c r="T376" s="157">
        <v>3924</v>
      </c>
      <c r="U376" s="156">
        <f>3703+221+157</f>
        <v>4081</v>
      </c>
      <c r="V376" s="156">
        <v>3321</v>
      </c>
      <c r="W376" s="156">
        <v>694.4</v>
      </c>
      <c r="X376" s="165">
        <f>V376/U376</f>
        <v>0.8137711345258515</v>
      </c>
      <c r="Y376" s="157">
        <f t="shared" si="71"/>
        <v>97.2</v>
      </c>
      <c r="Z376" s="157">
        <f t="shared" si="71"/>
        <v>106.8</v>
      </c>
      <c r="AA376" s="157">
        <f t="shared" si="71"/>
        <v>102.34</v>
      </c>
      <c r="AB376" s="158">
        <f t="shared" si="69"/>
        <v>0.9582397003745319</v>
      </c>
      <c r="AE376" s="153"/>
      <c r="AF376" s="153"/>
    </row>
    <row r="377" spans="1:32" ht="25.5" customHeight="1">
      <c r="A377" s="171" t="s">
        <v>98</v>
      </c>
      <c r="B377" s="256" t="s">
        <v>247</v>
      </c>
      <c r="C377" s="155" t="s">
        <v>45</v>
      </c>
      <c r="D377" s="155" t="s">
        <v>37</v>
      </c>
      <c r="E377" s="155">
        <v>4219900</v>
      </c>
      <c r="F377" s="155" t="s">
        <v>152</v>
      </c>
      <c r="G377" s="155" t="s">
        <v>99</v>
      </c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6"/>
      <c r="V377" s="156"/>
      <c r="W377" s="156"/>
      <c r="X377" s="165"/>
      <c r="Y377" s="157">
        <v>97.2</v>
      </c>
      <c r="Z377" s="157">
        <v>106.8</v>
      </c>
      <c r="AA377" s="157">
        <v>102.34</v>
      </c>
      <c r="AB377" s="158">
        <f t="shared" si="69"/>
        <v>0.9582397003745319</v>
      </c>
      <c r="AE377" s="153"/>
      <c r="AF377" s="153"/>
    </row>
    <row r="378" spans="1:32" ht="47.25">
      <c r="A378" s="163" t="s">
        <v>100</v>
      </c>
      <c r="B378" s="256" t="s">
        <v>247</v>
      </c>
      <c r="C378" s="155" t="s">
        <v>45</v>
      </c>
      <c r="D378" s="155" t="s">
        <v>37</v>
      </c>
      <c r="E378" s="155">
        <v>4219900</v>
      </c>
      <c r="F378" s="155" t="s">
        <v>101</v>
      </c>
      <c r="G378" s="155" t="s">
        <v>101</v>
      </c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6"/>
      <c r="V378" s="156"/>
      <c r="W378" s="156"/>
      <c r="X378" s="165"/>
      <c r="Y378" s="157">
        <f>Y379</f>
        <v>10304.1</v>
      </c>
      <c r="Z378" s="157">
        <f>Z379</f>
        <v>9608.92</v>
      </c>
      <c r="AA378" s="157">
        <f>AA379</f>
        <v>7971.5</v>
      </c>
      <c r="AB378" s="158">
        <f t="shared" si="69"/>
        <v>0.8295937524716618</v>
      </c>
      <c r="AE378" s="153"/>
      <c r="AF378" s="153"/>
    </row>
    <row r="379" spans="1:32" ht="47.25">
      <c r="A379" s="163" t="s">
        <v>102</v>
      </c>
      <c r="B379" s="256" t="s">
        <v>247</v>
      </c>
      <c r="C379" s="155" t="s">
        <v>45</v>
      </c>
      <c r="D379" s="155" t="s">
        <v>37</v>
      </c>
      <c r="E379" s="155">
        <v>4219900</v>
      </c>
      <c r="F379" s="155" t="s">
        <v>103</v>
      </c>
      <c r="G379" s="155" t="s">
        <v>103</v>
      </c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6"/>
      <c r="V379" s="156"/>
      <c r="W379" s="156"/>
      <c r="X379" s="165"/>
      <c r="Y379" s="157">
        <f>Y380+Y381</f>
        <v>10304.1</v>
      </c>
      <c r="Z379" s="157">
        <f>Z380+Z381</f>
        <v>9608.92</v>
      </c>
      <c r="AA379" s="157">
        <f>AA380+AA381</f>
        <v>7971.5</v>
      </c>
      <c r="AB379" s="158">
        <f t="shared" si="69"/>
        <v>0.8295937524716618</v>
      </c>
      <c r="AE379" s="153"/>
      <c r="AF379" s="153"/>
    </row>
    <row r="380" spans="1:32" ht="47.25">
      <c r="A380" s="163" t="s">
        <v>104</v>
      </c>
      <c r="B380" s="256" t="s">
        <v>247</v>
      </c>
      <c r="C380" s="155" t="s">
        <v>45</v>
      </c>
      <c r="D380" s="155" t="s">
        <v>37</v>
      </c>
      <c r="E380" s="155">
        <v>4219900</v>
      </c>
      <c r="F380" s="155" t="s">
        <v>105</v>
      </c>
      <c r="G380" s="155" t="s">
        <v>105</v>
      </c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6"/>
      <c r="V380" s="156"/>
      <c r="W380" s="156"/>
      <c r="X380" s="165"/>
      <c r="Y380" s="157">
        <v>118.4</v>
      </c>
      <c r="Z380" s="157">
        <v>130.4</v>
      </c>
      <c r="AA380" s="157">
        <v>105.43</v>
      </c>
      <c r="AB380" s="158">
        <f t="shared" si="69"/>
        <v>0.8085122699386503</v>
      </c>
      <c r="AE380" s="153"/>
      <c r="AF380" s="153"/>
    </row>
    <row r="381" spans="1:32" ht="47.25">
      <c r="A381" s="163" t="s">
        <v>106</v>
      </c>
      <c r="B381" s="256" t="s">
        <v>247</v>
      </c>
      <c r="C381" s="155" t="s">
        <v>45</v>
      </c>
      <c r="D381" s="155" t="s">
        <v>37</v>
      </c>
      <c r="E381" s="155">
        <v>4219900</v>
      </c>
      <c r="F381" s="155" t="s">
        <v>107</v>
      </c>
      <c r="G381" s="155" t="s">
        <v>107</v>
      </c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6"/>
      <c r="V381" s="156"/>
      <c r="W381" s="156"/>
      <c r="X381" s="165"/>
      <c r="Y381" s="157">
        <v>10185.7</v>
      </c>
      <c r="Z381" s="157">
        <v>9478.52</v>
      </c>
      <c r="AA381" s="157">
        <v>7866.07</v>
      </c>
      <c r="AB381" s="158">
        <f t="shared" si="69"/>
        <v>0.8298837793241982</v>
      </c>
      <c r="AE381" s="153"/>
      <c r="AF381" s="153"/>
    </row>
    <row r="382" spans="1:32" ht="51.75" customHeight="1">
      <c r="A382" s="171" t="s">
        <v>265</v>
      </c>
      <c r="B382" s="256" t="s">
        <v>247</v>
      </c>
      <c r="C382" s="155" t="s">
        <v>45</v>
      </c>
      <c r="D382" s="155" t="s">
        <v>37</v>
      </c>
      <c r="E382" s="155">
        <v>4219900</v>
      </c>
      <c r="F382" s="155" t="s">
        <v>266</v>
      </c>
      <c r="G382" s="155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6"/>
      <c r="V382" s="156"/>
      <c r="W382" s="156"/>
      <c r="X382" s="165"/>
      <c r="Y382" s="157">
        <f>Y383+Y384</f>
        <v>9961.5</v>
      </c>
      <c r="Z382" s="157">
        <f>Z383+Z384</f>
        <v>10615.609999999999</v>
      </c>
      <c r="AA382" s="157">
        <f>AA383+AA384</f>
        <v>8080.610000000001</v>
      </c>
      <c r="AB382" s="158">
        <f t="shared" si="69"/>
        <v>0.7612007223324897</v>
      </c>
      <c r="AE382" s="153"/>
      <c r="AF382" s="153"/>
    </row>
    <row r="383" spans="1:32" ht="78.75">
      <c r="A383" s="208" t="s">
        <v>267</v>
      </c>
      <c r="B383" s="256" t="s">
        <v>247</v>
      </c>
      <c r="C383" s="155" t="s">
        <v>45</v>
      </c>
      <c r="D383" s="155" t="s">
        <v>37</v>
      </c>
      <c r="E383" s="155">
        <v>4219900</v>
      </c>
      <c r="F383" s="155" t="s">
        <v>269</v>
      </c>
      <c r="G383" s="155"/>
      <c r="H383" s="156"/>
      <c r="I383" s="156"/>
      <c r="J383" s="156"/>
      <c r="K383" s="156"/>
      <c r="L383" s="156"/>
      <c r="M383" s="156"/>
      <c r="N383" s="157"/>
      <c r="O383" s="157"/>
      <c r="P383" s="157"/>
      <c r="Q383" s="156"/>
      <c r="R383" s="156"/>
      <c r="S383" s="156"/>
      <c r="T383" s="156"/>
      <c r="U383" s="156"/>
      <c r="V383" s="156"/>
      <c r="W383" s="156"/>
      <c r="X383" s="165"/>
      <c r="Y383" s="157">
        <v>9869.1</v>
      </c>
      <c r="Z383" s="157">
        <v>10373.21</v>
      </c>
      <c r="AA383" s="196">
        <v>7840.43</v>
      </c>
      <c r="AB383" s="158">
        <f aca="true" t="shared" si="73" ref="AB383:AB414">AA383/Z383</f>
        <v>0.7558345006029957</v>
      </c>
      <c r="AE383" s="153"/>
      <c r="AF383" s="153"/>
    </row>
    <row r="384" spans="1:32" ht="31.5">
      <c r="A384" s="208" t="s">
        <v>270</v>
      </c>
      <c r="B384" s="256" t="s">
        <v>247</v>
      </c>
      <c r="C384" s="155" t="s">
        <v>45</v>
      </c>
      <c r="D384" s="155" t="s">
        <v>37</v>
      </c>
      <c r="E384" s="155">
        <v>4219900</v>
      </c>
      <c r="F384" s="155" t="s">
        <v>271</v>
      </c>
      <c r="G384" s="155"/>
      <c r="H384" s="156"/>
      <c r="I384" s="156"/>
      <c r="J384" s="156"/>
      <c r="K384" s="156"/>
      <c r="L384" s="156"/>
      <c r="M384" s="156"/>
      <c r="N384" s="157"/>
      <c r="O384" s="157"/>
      <c r="P384" s="157"/>
      <c r="Q384" s="156"/>
      <c r="R384" s="156"/>
      <c r="S384" s="156"/>
      <c r="T384" s="156"/>
      <c r="U384" s="156"/>
      <c r="V384" s="156"/>
      <c r="W384" s="156"/>
      <c r="X384" s="165"/>
      <c r="Y384" s="157">
        <v>92.4</v>
      </c>
      <c r="Z384" s="157">
        <v>242.4</v>
      </c>
      <c r="AA384" s="156">
        <v>240.18</v>
      </c>
      <c r="AB384" s="158">
        <f t="shared" si="73"/>
        <v>0.9908415841584158</v>
      </c>
      <c r="AE384" s="153"/>
      <c r="AF384" s="153"/>
    </row>
    <row r="385" spans="1:32" ht="15.75">
      <c r="A385" s="163" t="s">
        <v>108</v>
      </c>
      <c r="B385" s="256" t="s">
        <v>247</v>
      </c>
      <c r="C385" s="155" t="s">
        <v>45</v>
      </c>
      <c r="D385" s="155" t="s">
        <v>37</v>
      </c>
      <c r="E385" s="155">
        <v>4219900</v>
      </c>
      <c r="F385" s="155" t="s">
        <v>109</v>
      </c>
      <c r="G385" s="155" t="s">
        <v>109</v>
      </c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6"/>
      <c r="V385" s="156"/>
      <c r="W385" s="156"/>
      <c r="X385" s="165"/>
      <c r="Y385" s="157">
        <f>Y386</f>
        <v>450.29999999999995</v>
      </c>
      <c r="Z385" s="157">
        <f>Z386</f>
        <v>390</v>
      </c>
      <c r="AA385" s="157">
        <f>AA386</f>
        <v>369.87</v>
      </c>
      <c r="AB385" s="158">
        <f t="shared" si="73"/>
        <v>0.9483846153846154</v>
      </c>
      <c r="AE385" s="153"/>
      <c r="AF385" s="153"/>
    </row>
    <row r="386" spans="1:32" ht="31.5">
      <c r="A386" s="163" t="s">
        <v>110</v>
      </c>
      <c r="B386" s="256" t="s">
        <v>247</v>
      </c>
      <c r="C386" s="155" t="s">
        <v>45</v>
      </c>
      <c r="D386" s="155" t="s">
        <v>37</v>
      </c>
      <c r="E386" s="155">
        <v>4219900</v>
      </c>
      <c r="F386" s="155" t="s">
        <v>111</v>
      </c>
      <c r="G386" s="155" t="s">
        <v>111</v>
      </c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6"/>
      <c r="V386" s="156"/>
      <c r="W386" s="156"/>
      <c r="X386" s="165"/>
      <c r="Y386" s="157">
        <f>Y388+Y387</f>
        <v>450.29999999999995</v>
      </c>
      <c r="Z386" s="157">
        <f>Z388+Z387</f>
        <v>390</v>
      </c>
      <c r="AA386" s="157">
        <f>AA388+AA387</f>
        <v>369.87</v>
      </c>
      <c r="AB386" s="158">
        <f t="shared" si="73"/>
        <v>0.9483846153846154</v>
      </c>
      <c r="AE386" s="153"/>
      <c r="AF386" s="153"/>
    </row>
    <row r="387" spans="1:32" ht="31.5">
      <c r="A387" s="163" t="s">
        <v>161</v>
      </c>
      <c r="B387" s="256" t="s">
        <v>247</v>
      </c>
      <c r="C387" s="155" t="s">
        <v>45</v>
      </c>
      <c r="D387" s="155" t="s">
        <v>37</v>
      </c>
      <c r="E387" s="155">
        <v>4219900</v>
      </c>
      <c r="F387" s="155" t="s">
        <v>162</v>
      </c>
      <c r="G387" s="155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6"/>
      <c r="V387" s="156"/>
      <c r="W387" s="156"/>
      <c r="X387" s="165"/>
      <c r="Y387" s="157">
        <v>324.2</v>
      </c>
      <c r="Z387" s="157">
        <v>183.9</v>
      </c>
      <c r="AA387" s="157">
        <v>165.16</v>
      </c>
      <c r="AB387" s="158">
        <f t="shared" si="73"/>
        <v>0.8980967917346383</v>
      </c>
      <c r="AE387" s="153"/>
      <c r="AF387" s="153"/>
    </row>
    <row r="388" spans="1:32" ht="31.5">
      <c r="A388" s="163" t="s">
        <v>112</v>
      </c>
      <c r="B388" s="256" t="s">
        <v>247</v>
      </c>
      <c r="C388" s="155" t="s">
        <v>45</v>
      </c>
      <c r="D388" s="155" t="s">
        <v>37</v>
      </c>
      <c r="E388" s="155">
        <v>4219900</v>
      </c>
      <c r="F388" s="155" t="s">
        <v>113</v>
      </c>
      <c r="G388" s="155" t="s">
        <v>113</v>
      </c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6"/>
      <c r="V388" s="156"/>
      <c r="W388" s="156"/>
      <c r="X388" s="165"/>
      <c r="Y388" s="157">
        <v>126.1</v>
      </c>
      <c r="Z388" s="157">
        <v>206.1</v>
      </c>
      <c r="AA388" s="196">
        <v>204.71</v>
      </c>
      <c r="AB388" s="158">
        <f t="shared" si="73"/>
        <v>0.9932557011159632</v>
      </c>
      <c r="AE388" s="153"/>
      <c r="AF388" s="153"/>
    </row>
    <row r="389" spans="1:32" ht="31.5">
      <c r="A389" s="208" t="s">
        <v>273</v>
      </c>
      <c r="B389" s="256" t="s">
        <v>247</v>
      </c>
      <c r="C389" s="155" t="s">
        <v>45</v>
      </c>
      <c r="D389" s="155" t="s">
        <v>37</v>
      </c>
      <c r="E389" s="155">
        <v>4230000</v>
      </c>
      <c r="F389" s="155" t="s">
        <v>38</v>
      </c>
      <c r="G389" s="156">
        <v>3703</v>
      </c>
      <c r="H389" s="156">
        <v>3703</v>
      </c>
      <c r="I389" s="156"/>
      <c r="J389" s="156">
        <v>9.4</v>
      </c>
      <c r="K389" s="156">
        <v>9.4</v>
      </c>
      <c r="L389" s="156"/>
      <c r="M389" s="157">
        <v>3712.4</v>
      </c>
      <c r="N389" s="157">
        <v>3712.4</v>
      </c>
      <c r="O389" s="157">
        <v>0</v>
      </c>
      <c r="P389" s="156">
        <v>13.6</v>
      </c>
      <c r="Q389" s="156">
        <v>13.6</v>
      </c>
      <c r="R389" s="156"/>
      <c r="S389" s="156">
        <f aca="true" t="shared" si="74" ref="S389:X389">S391</f>
        <v>3993.6</v>
      </c>
      <c r="T389" s="156">
        <f t="shared" si="74"/>
        <v>4111.6</v>
      </c>
      <c r="U389" s="156">
        <f t="shared" si="74"/>
        <v>2913.9</v>
      </c>
      <c r="V389" s="156">
        <f t="shared" si="74"/>
        <v>748.3</v>
      </c>
      <c r="W389" s="156">
        <f t="shared" si="74"/>
        <v>0.7087022083860297</v>
      </c>
      <c r="X389" s="156">
        <f t="shared" si="74"/>
        <v>3.894026459975946</v>
      </c>
      <c r="Y389" s="156">
        <f>Y390</f>
        <v>6324.5</v>
      </c>
      <c r="Z389" s="156">
        <f>Z390</f>
        <v>8399.88</v>
      </c>
      <c r="AA389" s="156">
        <f>AA390</f>
        <v>8239.93</v>
      </c>
      <c r="AB389" s="158">
        <f t="shared" si="73"/>
        <v>0.9809580613056378</v>
      </c>
      <c r="AE389" s="153"/>
      <c r="AF389" s="153"/>
    </row>
    <row r="390" spans="1:32" ht="31.5">
      <c r="A390" s="208" t="s">
        <v>147</v>
      </c>
      <c r="B390" s="256" t="s">
        <v>247</v>
      </c>
      <c r="C390" s="155" t="s">
        <v>45</v>
      </c>
      <c r="D390" s="155" t="s">
        <v>37</v>
      </c>
      <c r="E390" s="155">
        <v>4239900</v>
      </c>
      <c r="F390" s="155" t="s">
        <v>38</v>
      </c>
      <c r="G390" s="156">
        <v>3703</v>
      </c>
      <c r="H390" s="156">
        <v>3703</v>
      </c>
      <c r="I390" s="156"/>
      <c r="J390" s="156">
        <v>9.4</v>
      </c>
      <c r="K390" s="156">
        <v>9.4</v>
      </c>
      <c r="L390" s="156"/>
      <c r="M390" s="157">
        <v>3712.4</v>
      </c>
      <c r="N390" s="157">
        <v>3712.4</v>
      </c>
      <c r="O390" s="157">
        <v>0</v>
      </c>
      <c r="P390" s="156">
        <v>13.6</v>
      </c>
      <c r="Q390" s="156">
        <v>13.6</v>
      </c>
      <c r="R390" s="156"/>
      <c r="S390" s="156">
        <f aca="true" t="shared" si="75" ref="S390:X390">S391</f>
        <v>3993.6</v>
      </c>
      <c r="T390" s="156">
        <f t="shared" si="75"/>
        <v>4111.6</v>
      </c>
      <c r="U390" s="156">
        <f t="shared" si="75"/>
        <v>2913.9</v>
      </c>
      <c r="V390" s="156">
        <f t="shared" si="75"/>
        <v>748.3</v>
      </c>
      <c r="W390" s="156">
        <f t="shared" si="75"/>
        <v>0.7087022083860297</v>
      </c>
      <c r="X390" s="156">
        <f t="shared" si="75"/>
        <v>3.894026459975946</v>
      </c>
      <c r="Y390" s="156">
        <f>Y391+Y392</f>
        <v>6324.5</v>
      </c>
      <c r="Z390" s="156">
        <f>Z391+Z392</f>
        <v>8399.88</v>
      </c>
      <c r="AA390" s="156">
        <f>AA391+AA392</f>
        <v>8239.93</v>
      </c>
      <c r="AB390" s="158">
        <f t="shared" si="73"/>
        <v>0.9809580613056378</v>
      </c>
      <c r="AE390" s="153"/>
      <c r="AF390" s="153"/>
    </row>
    <row r="391" spans="1:32" ht="78.75">
      <c r="A391" s="208" t="s">
        <v>267</v>
      </c>
      <c r="B391" s="256" t="s">
        <v>247</v>
      </c>
      <c r="C391" s="155" t="s">
        <v>45</v>
      </c>
      <c r="D391" s="155" t="s">
        <v>37</v>
      </c>
      <c r="E391" s="155" t="s">
        <v>274</v>
      </c>
      <c r="F391" s="155" t="s">
        <v>269</v>
      </c>
      <c r="G391" s="156">
        <v>3703</v>
      </c>
      <c r="H391" s="156">
        <v>3703</v>
      </c>
      <c r="I391" s="156"/>
      <c r="J391" s="156">
        <v>9.4</v>
      </c>
      <c r="K391" s="156">
        <v>9.4</v>
      </c>
      <c r="L391" s="156"/>
      <c r="M391" s="157">
        <v>3712.4</v>
      </c>
      <c r="N391" s="157">
        <v>3712.4</v>
      </c>
      <c r="O391" s="157">
        <v>0</v>
      </c>
      <c r="P391" s="156">
        <v>13.6</v>
      </c>
      <c r="Q391" s="156">
        <v>13.6</v>
      </c>
      <c r="R391" s="156"/>
      <c r="S391" s="156">
        <v>3993.6</v>
      </c>
      <c r="T391" s="156">
        <f>3993.6+118</f>
        <v>4111.6</v>
      </c>
      <c r="U391" s="156">
        <v>2913.9</v>
      </c>
      <c r="V391" s="156">
        <v>748.3</v>
      </c>
      <c r="W391" s="165">
        <f>U391/T391</f>
        <v>0.7087022083860297</v>
      </c>
      <c r="X391" s="165">
        <f>U391/V391</f>
        <v>3.894026459975946</v>
      </c>
      <c r="Y391" s="196">
        <v>6306.5</v>
      </c>
      <c r="Z391" s="196">
        <v>8381.88</v>
      </c>
      <c r="AA391" s="196">
        <v>8224.93</v>
      </c>
      <c r="AB391" s="158">
        <f t="shared" si="73"/>
        <v>0.981275083871399</v>
      </c>
      <c r="AE391" s="153"/>
      <c r="AF391" s="153"/>
    </row>
    <row r="392" spans="1:32" ht="31.5">
      <c r="A392" s="208" t="s">
        <v>270</v>
      </c>
      <c r="B392" s="256" t="s">
        <v>247</v>
      </c>
      <c r="C392" s="155" t="s">
        <v>45</v>
      </c>
      <c r="D392" s="155" t="s">
        <v>37</v>
      </c>
      <c r="E392" s="155" t="s">
        <v>274</v>
      </c>
      <c r="F392" s="155" t="s">
        <v>271</v>
      </c>
      <c r="G392" s="156"/>
      <c r="H392" s="156"/>
      <c r="I392" s="156"/>
      <c r="J392" s="156"/>
      <c r="K392" s="156"/>
      <c r="L392" s="156"/>
      <c r="M392" s="157"/>
      <c r="N392" s="157"/>
      <c r="O392" s="157"/>
      <c r="P392" s="156"/>
      <c r="Q392" s="156"/>
      <c r="R392" s="156"/>
      <c r="S392" s="156"/>
      <c r="T392" s="156"/>
      <c r="U392" s="156"/>
      <c r="V392" s="156"/>
      <c r="W392" s="165"/>
      <c r="X392" s="165"/>
      <c r="Y392" s="196">
        <v>18</v>
      </c>
      <c r="Z392" s="196">
        <v>18</v>
      </c>
      <c r="AA392" s="196">
        <v>15</v>
      </c>
      <c r="AB392" s="158">
        <f t="shared" si="73"/>
        <v>0.8333333333333334</v>
      </c>
      <c r="AE392" s="153"/>
      <c r="AF392" s="153"/>
    </row>
    <row r="393" spans="1:32" ht="31.5">
      <c r="A393" s="208" t="s">
        <v>275</v>
      </c>
      <c r="B393" s="155" t="s">
        <v>247</v>
      </c>
      <c r="C393" s="155" t="s">
        <v>45</v>
      </c>
      <c r="D393" s="155" t="s">
        <v>37</v>
      </c>
      <c r="E393" s="155" t="s">
        <v>276</v>
      </c>
      <c r="F393" s="155" t="s">
        <v>38</v>
      </c>
      <c r="G393" s="156"/>
      <c r="H393" s="156"/>
      <c r="I393" s="156"/>
      <c r="J393" s="156"/>
      <c r="K393" s="156"/>
      <c r="L393" s="156"/>
      <c r="M393" s="157"/>
      <c r="N393" s="157"/>
      <c r="O393" s="157"/>
      <c r="P393" s="156"/>
      <c r="Q393" s="156"/>
      <c r="R393" s="156"/>
      <c r="S393" s="156"/>
      <c r="T393" s="156"/>
      <c r="U393" s="156"/>
      <c r="V393" s="156"/>
      <c r="W393" s="165"/>
      <c r="X393" s="165"/>
      <c r="Y393" s="196">
        <f>Y394</f>
        <v>0</v>
      </c>
      <c r="Z393" s="196">
        <f>Z394+Z396</f>
        <v>833.4300000000001</v>
      </c>
      <c r="AA393" s="196">
        <f>AA394+AA396</f>
        <v>833.4300000000001</v>
      </c>
      <c r="AB393" s="158">
        <f t="shared" si="73"/>
        <v>1</v>
      </c>
      <c r="AE393" s="153"/>
      <c r="AF393" s="153"/>
    </row>
    <row r="394" spans="1:32" ht="47.25">
      <c r="A394" s="208" t="s">
        <v>102</v>
      </c>
      <c r="B394" s="155" t="s">
        <v>247</v>
      </c>
      <c r="C394" s="155" t="s">
        <v>45</v>
      </c>
      <c r="D394" s="155" t="s">
        <v>37</v>
      </c>
      <c r="E394" s="155" t="s">
        <v>276</v>
      </c>
      <c r="F394" s="155" t="s">
        <v>103</v>
      </c>
      <c r="G394" s="156"/>
      <c r="H394" s="156"/>
      <c r="I394" s="156"/>
      <c r="J394" s="156"/>
      <c r="K394" s="156"/>
      <c r="L394" s="156"/>
      <c r="M394" s="157"/>
      <c r="N394" s="157"/>
      <c r="O394" s="157"/>
      <c r="P394" s="156"/>
      <c r="Q394" s="156"/>
      <c r="R394" s="156"/>
      <c r="S394" s="156"/>
      <c r="T394" s="156"/>
      <c r="U394" s="156"/>
      <c r="V394" s="156"/>
      <c r="W394" s="165"/>
      <c r="X394" s="165"/>
      <c r="Y394" s="196">
        <f>Y395</f>
        <v>0</v>
      </c>
      <c r="Z394" s="196">
        <f>Z395</f>
        <v>83.43</v>
      </c>
      <c r="AA394" s="196">
        <f>AA395</f>
        <v>83.43</v>
      </c>
      <c r="AB394" s="158">
        <f t="shared" si="73"/>
        <v>1</v>
      </c>
      <c r="AE394" s="153"/>
      <c r="AF394" s="153"/>
    </row>
    <row r="395" spans="1:32" ht="47.25">
      <c r="A395" s="208" t="s">
        <v>106</v>
      </c>
      <c r="B395" s="155" t="s">
        <v>247</v>
      </c>
      <c r="C395" s="155" t="s">
        <v>45</v>
      </c>
      <c r="D395" s="155" t="s">
        <v>37</v>
      </c>
      <c r="E395" s="155" t="s">
        <v>276</v>
      </c>
      <c r="F395" s="155" t="s">
        <v>107</v>
      </c>
      <c r="G395" s="156"/>
      <c r="H395" s="156"/>
      <c r="I395" s="156"/>
      <c r="J395" s="156"/>
      <c r="K395" s="156"/>
      <c r="L395" s="156"/>
      <c r="M395" s="157"/>
      <c r="N395" s="157"/>
      <c r="O395" s="157"/>
      <c r="P395" s="156"/>
      <c r="Q395" s="156"/>
      <c r="R395" s="156"/>
      <c r="S395" s="156"/>
      <c r="T395" s="156"/>
      <c r="U395" s="156"/>
      <c r="V395" s="156"/>
      <c r="W395" s="165"/>
      <c r="X395" s="165"/>
      <c r="Y395" s="196">
        <v>0</v>
      </c>
      <c r="Z395" s="196">
        <v>83.43</v>
      </c>
      <c r="AA395" s="196">
        <v>83.43</v>
      </c>
      <c r="AB395" s="158">
        <f t="shared" si="73"/>
        <v>1</v>
      </c>
      <c r="AE395" s="153"/>
      <c r="AF395" s="153"/>
    </row>
    <row r="396" spans="1:32" ht="31.5">
      <c r="A396" s="208" t="s">
        <v>270</v>
      </c>
      <c r="B396" s="155" t="s">
        <v>247</v>
      </c>
      <c r="C396" s="155" t="s">
        <v>45</v>
      </c>
      <c r="D396" s="155" t="s">
        <v>37</v>
      </c>
      <c r="E396" s="155" t="s">
        <v>276</v>
      </c>
      <c r="F396" s="155" t="s">
        <v>271</v>
      </c>
      <c r="G396" s="156"/>
      <c r="H396" s="156"/>
      <c r="I396" s="156"/>
      <c r="J396" s="156"/>
      <c r="K396" s="156"/>
      <c r="L396" s="156"/>
      <c r="M396" s="157"/>
      <c r="N396" s="157"/>
      <c r="O396" s="157"/>
      <c r="P396" s="156"/>
      <c r="Q396" s="156"/>
      <c r="R396" s="156"/>
      <c r="S396" s="156"/>
      <c r="T396" s="156"/>
      <c r="U396" s="156"/>
      <c r="V396" s="156"/>
      <c r="W396" s="165"/>
      <c r="X396" s="165"/>
      <c r="Y396" s="196">
        <v>0</v>
      </c>
      <c r="Z396" s="196">
        <v>750</v>
      </c>
      <c r="AA396" s="196">
        <v>750</v>
      </c>
      <c r="AB396" s="158">
        <f t="shared" si="73"/>
        <v>1</v>
      </c>
      <c r="AE396" s="153"/>
      <c r="AF396" s="153"/>
    </row>
    <row r="397" spans="1:32" ht="31.5">
      <c r="A397" s="162" t="s">
        <v>277</v>
      </c>
      <c r="B397" s="155" t="s">
        <v>247</v>
      </c>
      <c r="C397" s="155" t="s">
        <v>45</v>
      </c>
      <c r="D397" s="155" t="s">
        <v>37</v>
      </c>
      <c r="E397" s="155" t="s">
        <v>278</v>
      </c>
      <c r="F397" s="155" t="s">
        <v>38</v>
      </c>
      <c r="G397" s="156"/>
      <c r="H397" s="156"/>
      <c r="I397" s="156"/>
      <c r="J397" s="156"/>
      <c r="K397" s="156"/>
      <c r="L397" s="156"/>
      <c r="M397" s="157"/>
      <c r="N397" s="157"/>
      <c r="O397" s="157"/>
      <c r="P397" s="156"/>
      <c r="Q397" s="156"/>
      <c r="R397" s="156"/>
      <c r="S397" s="156"/>
      <c r="T397" s="156"/>
      <c r="U397" s="156"/>
      <c r="V397" s="156"/>
      <c r="W397" s="165"/>
      <c r="X397" s="165"/>
      <c r="Y397" s="196">
        <f>Y398</f>
        <v>171.2</v>
      </c>
      <c r="Z397" s="196">
        <f>Z398</f>
        <v>2574.8</v>
      </c>
      <c r="AA397" s="196">
        <f>AA398</f>
        <v>1869.6299999999999</v>
      </c>
      <c r="AB397" s="158">
        <f t="shared" si="73"/>
        <v>0.7261263010719278</v>
      </c>
      <c r="AE397" s="153"/>
      <c r="AF397" s="153"/>
    </row>
    <row r="398" spans="1:32" ht="47.25">
      <c r="A398" s="208" t="s">
        <v>279</v>
      </c>
      <c r="B398" s="155" t="s">
        <v>247</v>
      </c>
      <c r="C398" s="155" t="s">
        <v>45</v>
      </c>
      <c r="D398" s="155" t="s">
        <v>37</v>
      </c>
      <c r="E398" s="155" t="s">
        <v>280</v>
      </c>
      <c r="F398" s="155" t="s">
        <v>38</v>
      </c>
      <c r="G398" s="156"/>
      <c r="H398" s="156"/>
      <c r="I398" s="156"/>
      <c r="J398" s="156"/>
      <c r="K398" s="156"/>
      <c r="L398" s="156"/>
      <c r="M398" s="157"/>
      <c r="N398" s="157"/>
      <c r="O398" s="157"/>
      <c r="P398" s="156"/>
      <c r="Q398" s="156"/>
      <c r="R398" s="156"/>
      <c r="S398" s="156"/>
      <c r="T398" s="156"/>
      <c r="U398" s="156"/>
      <c r="V398" s="156"/>
      <c r="W398" s="165"/>
      <c r="X398" s="165"/>
      <c r="Y398" s="196">
        <f>Y399+Y403</f>
        <v>171.2</v>
      </c>
      <c r="Z398" s="196">
        <f>Z399+Z403</f>
        <v>2574.8</v>
      </c>
      <c r="AA398" s="196">
        <f>AA399+AA403</f>
        <v>1869.6299999999999</v>
      </c>
      <c r="AB398" s="158">
        <f t="shared" si="73"/>
        <v>0.7261263010719278</v>
      </c>
      <c r="AE398" s="153"/>
      <c r="AF398" s="153"/>
    </row>
    <row r="399" spans="1:32" ht="63">
      <c r="A399" s="184" t="s">
        <v>281</v>
      </c>
      <c r="B399" s="155" t="s">
        <v>247</v>
      </c>
      <c r="C399" s="155" t="s">
        <v>45</v>
      </c>
      <c r="D399" s="195" t="s">
        <v>37</v>
      </c>
      <c r="E399" s="155" t="s">
        <v>282</v>
      </c>
      <c r="F399" s="155" t="s">
        <v>38</v>
      </c>
      <c r="G399" s="156"/>
      <c r="H399" s="156"/>
      <c r="I399" s="156"/>
      <c r="J399" s="156"/>
      <c r="K399" s="156"/>
      <c r="L399" s="156"/>
      <c r="M399" s="157"/>
      <c r="N399" s="157"/>
      <c r="O399" s="157"/>
      <c r="P399" s="156"/>
      <c r="Q399" s="156"/>
      <c r="R399" s="156"/>
      <c r="S399" s="156"/>
      <c r="T399" s="156"/>
      <c r="U399" s="156"/>
      <c r="V399" s="156"/>
      <c r="W399" s="165"/>
      <c r="X399" s="165"/>
      <c r="Y399" s="196">
        <f>Y400+Y402</f>
        <v>0</v>
      </c>
      <c r="Z399" s="196">
        <f>Z400+Z402</f>
        <v>2403.6000000000004</v>
      </c>
      <c r="AA399" s="196">
        <f>AA400+AA402</f>
        <v>1698.4299999999998</v>
      </c>
      <c r="AB399" s="158">
        <f t="shared" si="73"/>
        <v>0.7066192378099516</v>
      </c>
      <c r="AE399" s="153"/>
      <c r="AF399" s="153"/>
    </row>
    <row r="400" spans="1:32" ht="47.25">
      <c r="A400" s="163" t="s">
        <v>149</v>
      </c>
      <c r="B400" s="155" t="s">
        <v>247</v>
      </c>
      <c r="C400" s="155" t="s">
        <v>45</v>
      </c>
      <c r="D400" s="195" t="s">
        <v>37</v>
      </c>
      <c r="E400" s="155" t="s">
        <v>282</v>
      </c>
      <c r="F400" s="155" t="s">
        <v>150</v>
      </c>
      <c r="G400" s="156"/>
      <c r="H400" s="156"/>
      <c r="I400" s="156"/>
      <c r="J400" s="156"/>
      <c r="K400" s="156"/>
      <c r="L400" s="156"/>
      <c r="M400" s="157"/>
      <c r="N400" s="157"/>
      <c r="O400" s="157"/>
      <c r="P400" s="156"/>
      <c r="Q400" s="156"/>
      <c r="R400" s="156"/>
      <c r="S400" s="156"/>
      <c r="T400" s="156"/>
      <c r="U400" s="156"/>
      <c r="V400" s="156"/>
      <c r="W400" s="165"/>
      <c r="X400" s="165"/>
      <c r="Y400" s="196">
        <f>Y401</f>
        <v>0</v>
      </c>
      <c r="Z400" s="196">
        <f>Z401</f>
        <v>1054.69</v>
      </c>
      <c r="AA400" s="196">
        <f>AA401</f>
        <v>736.78</v>
      </c>
      <c r="AB400" s="158">
        <f t="shared" si="73"/>
        <v>0.698574936711261</v>
      </c>
      <c r="AE400" s="153"/>
      <c r="AF400" s="153"/>
    </row>
    <row r="401" spans="1:32" ht="31.5">
      <c r="A401" s="163" t="s">
        <v>92</v>
      </c>
      <c r="B401" s="155" t="s">
        <v>247</v>
      </c>
      <c r="C401" s="155" t="s">
        <v>45</v>
      </c>
      <c r="D401" s="195" t="s">
        <v>37</v>
      </c>
      <c r="E401" s="155" t="s">
        <v>282</v>
      </c>
      <c r="F401" s="155" t="s">
        <v>151</v>
      </c>
      <c r="G401" s="156"/>
      <c r="H401" s="156"/>
      <c r="I401" s="156"/>
      <c r="J401" s="156"/>
      <c r="K401" s="156"/>
      <c r="L401" s="156"/>
      <c r="M401" s="157"/>
      <c r="N401" s="157"/>
      <c r="O401" s="157"/>
      <c r="P401" s="156"/>
      <c r="Q401" s="156"/>
      <c r="R401" s="156"/>
      <c r="S401" s="156"/>
      <c r="T401" s="156"/>
      <c r="U401" s="156"/>
      <c r="V401" s="156"/>
      <c r="W401" s="165"/>
      <c r="X401" s="165"/>
      <c r="Y401" s="196">
        <v>0</v>
      </c>
      <c r="Z401" s="196">
        <v>1054.69</v>
      </c>
      <c r="AA401" s="196">
        <v>736.78</v>
      </c>
      <c r="AB401" s="158">
        <f t="shared" si="73"/>
        <v>0.698574936711261</v>
      </c>
      <c r="AE401" s="153"/>
      <c r="AF401" s="153"/>
    </row>
    <row r="402" spans="1:32" ht="31.5">
      <c r="A402" s="208" t="s">
        <v>270</v>
      </c>
      <c r="B402" s="155" t="s">
        <v>247</v>
      </c>
      <c r="C402" s="155" t="s">
        <v>45</v>
      </c>
      <c r="D402" s="195" t="s">
        <v>37</v>
      </c>
      <c r="E402" s="155" t="s">
        <v>282</v>
      </c>
      <c r="F402" s="155" t="s">
        <v>271</v>
      </c>
      <c r="G402" s="156"/>
      <c r="H402" s="156"/>
      <c r="I402" s="156"/>
      <c r="J402" s="156"/>
      <c r="K402" s="156"/>
      <c r="L402" s="156"/>
      <c r="M402" s="157"/>
      <c r="N402" s="157"/>
      <c r="O402" s="157"/>
      <c r="P402" s="156"/>
      <c r="Q402" s="156"/>
      <c r="R402" s="156"/>
      <c r="S402" s="156"/>
      <c r="T402" s="156"/>
      <c r="U402" s="156"/>
      <c r="V402" s="156"/>
      <c r="W402" s="165"/>
      <c r="X402" s="165"/>
      <c r="Y402" s="196">
        <v>0</v>
      </c>
      <c r="Z402" s="196">
        <v>1348.91</v>
      </c>
      <c r="AA402" s="196">
        <v>961.65</v>
      </c>
      <c r="AB402" s="158">
        <f t="shared" si="73"/>
        <v>0.7129089412933405</v>
      </c>
      <c r="AE402" s="153"/>
      <c r="AF402" s="153"/>
    </row>
    <row r="403" spans="1:32" ht="63">
      <c r="A403" s="262" t="s">
        <v>283</v>
      </c>
      <c r="B403" s="263" t="s">
        <v>247</v>
      </c>
      <c r="C403" s="223" t="s">
        <v>45</v>
      </c>
      <c r="D403" s="223" t="s">
        <v>37</v>
      </c>
      <c r="E403" s="264" t="s">
        <v>284</v>
      </c>
      <c r="F403" s="223" t="s">
        <v>38</v>
      </c>
      <c r="G403" s="265"/>
      <c r="H403" s="265"/>
      <c r="I403" s="265"/>
      <c r="J403" s="265"/>
      <c r="K403" s="265"/>
      <c r="L403" s="265"/>
      <c r="M403" s="224"/>
      <c r="N403" s="224"/>
      <c r="O403" s="224"/>
      <c r="P403" s="265"/>
      <c r="Q403" s="265"/>
      <c r="R403" s="265"/>
      <c r="S403" s="265"/>
      <c r="T403" s="265"/>
      <c r="U403" s="265"/>
      <c r="V403" s="265"/>
      <c r="W403" s="265"/>
      <c r="X403" s="265"/>
      <c r="Y403" s="265">
        <f>Y404+Y406</f>
        <v>171.2</v>
      </c>
      <c r="Z403" s="265">
        <f>Z404+Z406</f>
        <v>171.2</v>
      </c>
      <c r="AA403" s="265">
        <f>AA404+AA406</f>
        <v>171.2</v>
      </c>
      <c r="AB403" s="158">
        <f t="shared" si="73"/>
        <v>1</v>
      </c>
      <c r="AE403" s="153"/>
      <c r="AF403" s="153"/>
    </row>
    <row r="404" spans="1:32" ht="27.75" customHeight="1">
      <c r="A404" s="171" t="s">
        <v>149</v>
      </c>
      <c r="B404" s="256" t="s">
        <v>247</v>
      </c>
      <c r="C404" s="155" t="s">
        <v>45</v>
      </c>
      <c r="D404" s="155" t="s">
        <v>37</v>
      </c>
      <c r="E404" s="195" t="s">
        <v>284</v>
      </c>
      <c r="F404" s="155" t="s">
        <v>150</v>
      </c>
      <c r="G404" s="155" t="s">
        <v>96</v>
      </c>
      <c r="H404" s="157" t="e">
        <f>#REF!</f>
        <v>#REF!</v>
      </c>
      <c r="I404" s="157" t="e">
        <f>#REF!</f>
        <v>#REF!</v>
      </c>
      <c r="J404" s="157" t="e">
        <f>#REF!</f>
        <v>#REF!</v>
      </c>
      <c r="K404" s="157" t="e">
        <f>#REF!</f>
        <v>#REF!</v>
      </c>
      <c r="L404" s="157" t="e">
        <f>#REF!</f>
        <v>#REF!</v>
      </c>
      <c r="M404" s="157" t="e">
        <f>#REF!</f>
        <v>#REF!</v>
      </c>
      <c r="N404" s="157">
        <v>5481.1</v>
      </c>
      <c r="O404" s="157">
        <v>5481.1</v>
      </c>
      <c r="P404" s="157">
        <v>0</v>
      </c>
      <c r="Q404" s="157" t="e">
        <f>#REF!</f>
        <v>#REF!</v>
      </c>
      <c r="R404" s="157" t="e">
        <f>#REF!</f>
        <v>#REF!</v>
      </c>
      <c r="S404" s="157" t="e">
        <f>#REF!</f>
        <v>#REF!</v>
      </c>
      <c r="T404" s="157">
        <v>3924</v>
      </c>
      <c r="U404" s="156">
        <f>3703+221+157</f>
        <v>4081</v>
      </c>
      <c r="V404" s="156">
        <v>3321</v>
      </c>
      <c r="W404" s="156">
        <v>694.4</v>
      </c>
      <c r="X404" s="165">
        <f>V404/U404</f>
        <v>0.8137711345258515</v>
      </c>
      <c r="Y404" s="157">
        <f>Y405</f>
        <v>75.12</v>
      </c>
      <c r="Z404" s="157">
        <f>Z405</f>
        <v>75.12</v>
      </c>
      <c r="AA404" s="157">
        <f>AA405</f>
        <v>75.12</v>
      </c>
      <c r="AB404" s="158">
        <f t="shared" si="73"/>
        <v>1</v>
      </c>
      <c r="AE404" s="153"/>
      <c r="AF404" s="153"/>
    </row>
    <row r="405" spans="1:32" ht="31.5">
      <c r="A405" s="163" t="s">
        <v>92</v>
      </c>
      <c r="B405" s="256" t="s">
        <v>247</v>
      </c>
      <c r="C405" s="155" t="s">
        <v>45</v>
      </c>
      <c r="D405" s="155" t="s">
        <v>37</v>
      </c>
      <c r="E405" s="195" t="s">
        <v>284</v>
      </c>
      <c r="F405" s="155" t="s">
        <v>151</v>
      </c>
      <c r="G405" s="155" t="s">
        <v>97</v>
      </c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6"/>
      <c r="V405" s="156"/>
      <c r="W405" s="156"/>
      <c r="X405" s="165"/>
      <c r="Y405" s="157">
        <v>75.12</v>
      </c>
      <c r="Z405" s="157">
        <v>75.12</v>
      </c>
      <c r="AA405" s="196">
        <v>75.12</v>
      </c>
      <c r="AB405" s="158">
        <f t="shared" si="73"/>
        <v>1</v>
      </c>
      <c r="AE405" s="153"/>
      <c r="AF405" s="153"/>
    </row>
    <row r="406" spans="1:32" ht="31.5">
      <c r="A406" s="208" t="s">
        <v>270</v>
      </c>
      <c r="B406" s="256" t="s">
        <v>247</v>
      </c>
      <c r="C406" s="155" t="s">
        <v>45</v>
      </c>
      <c r="D406" s="155" t="s">
        <v>37</v>
      </c>
      <c r="E406" s="155" t="s">
        <v>284</v>
      </c>
      <c r="F406" s="155" t="s">
        <v>271</v>
      </c>
      <c r="G406" s="156"/>
      <c r="H406" s="156"/>
      <c r="I406" s="156"/>
      <c r="J406" s="156"/>
      <c r="K406" s="156"/>
      <c r="L406" s="156"/>
      <c r="M406" s="157"/>
      <c r="N406" s="157"/>
      <c r="O406" s="157"/>
      <c r="P406" s="156"/>
      <c r="Q406" s="156"/>
      <c r="R406" s="156"/>
      <c r="S406" s="156"/>
      <c r="T406" s="156"/>
      <c r="U406" s="156"/>
      <c r="V406" s="156"/>
      <c r="W406" s="165"/>
      <c r="X406" s="165"/>
      <c r="Y406" s="196">
        <v>96.08</v>
      </c>
      <c r="Z406" s="196">
        <v>96.08</v>
      </c>
      <c r="AA406" s="196">
        <v>96.08</v>
      </c>
      <c r="AB406" s="158">
        <f t="shared" si="73"/>
        <v>1</v>
      </c>
      <c r="AE406" s="153"/>
      <c r="AF406" s="153"/>
    </row>
    <row r="407" spans="1:32" ht="15.75">
      <c r="A407" s="162" t="s">
        <v>163</v>
      </c>
      <c r="B407" s="256" t="s">
        <v>247</v>
      </c>
      <c r="C407" s="155" t="s">
        <v>45</v>
      </c>
      <c r="D407" s="155" t="s">
        <v>37</v>
      </c>
      <c r="E407" s="155" t="s">
        <v>164</v>
      </c>
      <c r="F407" s="155" t="s">
        <v>38</v>
      </c>
      <c r="G407" s="156"/>
      <c r="H407" s="156"/>
      <c r="I407" s="156"/>
      <c r="J407" s="156"/>
      <c r="K407" s="156"/>
      <c r="L407" s="156"/>
      <c r="M407" s="157"/>
      <c r="N407" s="157"/>
      <c r="O407" s="157"/>
      <c r="P407" s="156"/>
      <c r="Q407" s="156"/>
      <c r="R407" s="156"/>
      <c r="S407" s="156"/>
      <c r="T407" s="156"/>
      <c r="U407" s="156"/>
      <c r="V407" s="156"/>
      <c r="W407" s="165"/>
      <c r="X407" s="165"/>
      <c r="Y407" s="196">
        <f>Y408</f>
        <v>78539</v>
      </c>
      <c r="Z407" s="196">
        <f>Z408</f>
        <v>93779</v>
      </c>
      <c r="AA407" s="196">
        <f>AA408</f>
        <v>93603.23000000001</v>
      </c>
      <c r="AB407" s="158">
        <f t="shared" si="73"/>
        <v>0.9981256997835337</v>
      </c>
      <c r="AE407" s="153"/>
      <c r="AF407" s="153"/>
    </row>
    <row r="408" spans="1:32" ht="141.75">
      <c r="A408" s="162" t="s">
        <v>165</v>
      </c>
      <c r="B408" s="256" t="s">
        <v>247</v>
      </c>
      <c r="C408" s="155" t="s">
        <v>45</v>
      </c>
      <c r="D408" s="155" t="s">
        <v>37</v>
      </c>
      <c r="E408" s="155" t="s">
        <v>166</v>
      </c>
      <c r="F408" s="155" t="s">
        <v>38</v>
      </c>
      <c r="G408" s="156"/>
      <c r="H408" s="156"/>
      <c r="I408" s="156"/>
      <c r="J408" s="156"/>
      <c r="K408" s="156"/>
      <c r="L408" s="156"/>
      <c r="M408" s="157"/>
      <c r="N408" s="157"/>
      <c r="O408" s="157"/>
      <c r="P408" s="156"/>
      <c r="Q408" s="156"/>
      <c r="R408" s="156"/>
      <c r="S408" s="156"/>
      <c r="T408" s="156"/>
      <c r="U408" s="156"/>
      <c r="V408" s="156"/>
      <c r="W408" s="165"/>
      <c r="X408" s="165"/>
      <c r="Y408" s="196">
        <f>Y409+Y414</f>
        <v>78539</v>
      </c>
      <c r="Z408" s="196">
        <f>Z409+Z414</f>
        <v>93779</v>
      </c>
      <c r="AA408" s="196">
        <f>AA409+AA414</f>
        <v>93603.23000000001</v>
      </c>
      <c r="AB408" s="158">
        <f t="shared" si="73"/>
        <v>0.9981256997835337</v>
      </c>
      <c r="AE408" s="153"/>
      <c r="AF408" s="153"/>
    </row>
    <row r="409" spans="1:32" ht="47.25">
      <c r="A409" s="162" t="s">
        <v>285</v>
      </c>
      <c r="B409" s="256" t="s">
        <v>247</v>
      </c>
      <c r="C409" s="155" t="s">
        <v>45</v>
      </c>
      <c r="D409" s="155" t="s">
        <v>37</v>
      </c>
      <c r="E409" s="155" t="s">
        <v>286</v>
      </c>
      <c r="F409" s="155" t="s">
        <v>38</v>
      </c>
      <c r="G409" s="156"/>
      <c r="H409" s="156"/>
      <c r="I409" s="156"/>
      <c r="J409" s="156"/>
      <c r="K409" s="156"/>
      <c r="L409" s="156"/>
      <c r="M409" s="157"/>
      <c r="N409" s="157"/>
      <c r="O409" s="157"/>
      <c r="P409" s="156"/>
      <c r="Q409" s="156"/>
      <c r="R409" s="156"/>
      <c r="S409" s="156" t="e">
        <f>#REF!</f>
        <v>#REF!</v>
      </c>
      <c r="T409" s="156" t="e">
        <f>#REF!</f>
        <v>#REF!</v>
      </c>
      <c r="U409" s="156" t="e">
        <f>#REF!</f>
        <v>#REF!</v>
      </c>
      <c r="V409" s="156" t="e">
        <f>#REF!</f>
        <v>#REF!</v>
      </c>
      <c r="W409" s="156" t="e">
        <f>#REF!</f>
        <v>#REF!</v>
      </c>
      <c r="X409" s="156" t="e">
        <f>#REF!</f>
        <v>#REF!</v>
      </c>
      <c r="Y409" s="156">
        <f>Y410+Y413</f>
        <v>1738</v>
      </c>
      <c r="Z409" s="156">
        <f>Z410+Z413</f>
        <v>1641</v>
      </c>
      <c r="AA409" s="156">
        <f>AA410+AA413</f>
        <v>1559.32</v>
      </c>
      <c r="AB409" s="158">
        <f t="shared" si="73"/>
        <v>0.9502254722730042</v>
      </c>
      <c r="AE409" s="153"/>
      <c r="AF409" s="153"/>
    </row>
    <row r="410" spans="1:32" ht="47.25">
      <c r="A410" s="163" t="s">
        <v>100</v>
      </c>
      <c r="B410" s="256" t="s">
        <v>247</v>
      </c>
      <c r="C410" s="155" t="s">
        <v>45</v>
      </c>
      <c r="D410" s="155" t="s">
        <v>37</v>
      </c>
      <c r="E410" s="155" t="s">
        <v>286</v>
      </c>
      <c r="F410" s="155" t="s">
        <v>101</v>
      </c>
      <c r="G410" s="155" t="s">
        <v>101</v>
      </c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6"/>
      <c r="V410" s="156"/>
      <c r="W410" s="156"/>
      <c r="X410" s="165"/>
      <c r="Y410" s="157">
        <f aca="true" t="shared" si="76" ref="Y410:AA411">Y411</f>
        <v>761.1</v>
      </c>
      <c r="Z410" s="157">
        <f t="shared" si="76"/>
        <v>761.1</v>
      </c>
      <c r="AA410" s="157">
        <f t="shared" si="76"/>
        <v>699.05</v>
      </c>
      <c r="AB410" s="158">
        <f t="shared" si="73"/>
        <v>0.9184732623833923</v>
      </c>
      <c r="AE410" s="153"/>
      <c r="AF410" s="153"/>
    </row>
    <row r="411" spans="1:32" ht="47.25">
      <c r="A411" s="163" t="s">
        <v>102</v>
      </c>
      <c r="B411" s="256" t="s">
        <v>247</v>
      </c>
      <c r="C411" s="155" t="s">
        <v>45</v>
      </c>
      <c r="D411" s="155" t="s">
        <v>37</v>
      </c>
      <c r="E411" s="155" t="s">
        <v>286</v>
      </c>
      <c r="F411" s="155" t="s">
        <v>103</v>
      </c>
      <c r="G411" s="155" t="s">
        <v>103</v>
      </c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6"/>
      <c r="V411" s="156"/>
      <c r="W411" s="156"/>
      <c r="X411" s="165"/>
      <c r="Y411" s="157">
        <f t="shared" si="76"/>
        <v>761.1</v>
      </c>
      <c r="Z411" s="157">
        <f t="shared" si="76"/>
        <v>761.1</v>
      </c>
      <c r="AA411" s="157">
        <f t="shared" si="76"/>
        <v>699.05</v>
      </c>
      <c r="AB411" s="158">
        <f t="shared" si="73"/>
        <v>0.9184732623833923</v>
      </c>
      <c r="AE411" s="153"/>
      <c r="AF411" s="153"/>
    </row>
    <row r="412" spans="1:32" ht="47.25">
      <c r="A412" s="163" t="s">
        <v>106</v>
      </c>
      <c r="B412" s="256" t="s">
        <v>247</v>
      </c>
      <c r="C412" s="155" t="s">
        <v>45</v>
      </c>
      <c r="D412" s="155" t="s">
        <v>37</v>
      </c>
      <c r="E412" s="155" t="s">
        <v>286</v>
      </c>
      <c r="F412" s="155" t="s">
        <v>107</v>
      </c>
      <c r="G412" s="155" t="s">
        <v>107</v>
      </c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6"/>
      <c r="V412" s="156"/>
      <c r="W412" s="156"/>
      <c r="X412" s="165"/>
      <c r="Y412" s="157">
        <v>761.1</v>
      </c>
      <c r="Z412" s="157">
        <v>761.1</v>
      </c>
      <c r="AA412" s="157">
        <v>699.05</v>
      </c>
      <c r="AB412" s="158">
        <f t="shared" si="73"/>
        <v>0.9184732623833923</v>
      </c>
      <c r="AE412" s="153"/>
      <c r="AF412" s="153"/>
    </row>
    <row r="413" spans="1:32" ht="31.5">
      <c r="A413" s="208" t="s">
        <v>270</v>
      </c>
      <c r="B413" s="256" t="s">
        <v>247</v>
      </c>
      <c r="C413" s="155" t="s">
        <v>45</v>
      </c>
      <c r="D413" s="155" t="s">
        <v>37</v>
      </c>
      <c r="E413" s="155" t="s">
        <v>286</v>
      </c>
      <c r="F413" s="155" t="s">
        <v>271</v>
      </c>
      <c r="G413" s="156"/>
      <c r="H413" s="156"/>
      <c r="I413" s="156"/>
      <c r="J413" s="156"/>
      <c r="K413" s="156"/>
      <c r="L413" s="156"/>
      <c r="M413" s="157"/>
      <c r="N413" s="157"/>
      <c r="O413" s="157"/>
      <c r="P413" s="156"/>
      <c r="Q413" s="156"/>
      <c r="R413" s="156"/>
      <c r="S413" s="156"/>
      <c r="T413" s="156"/>
      <c r="U413" s="156"/>
      <c r="V413" s="156"/>
      <c r="W413" s="165"/>
      <c r="X413" s="165"/>
      <c r="Y413" s="196">
        <v>976.9</v>
      </c>
      <c r="Z413" s="196">
        <v>879.9</v>
      </c>
      <c r="AA413" s="156">
        <v>860.27</v>
      </c>
      <c r="AB413" s="158">
        <f t="shared" si="73"/>
        <v>0.9776906466643936</v>
      </c>
      <c r="AE413" s="153"/>
      <c r="AF413" s="153"/>
    </row>
    <row r="414" spans="1:32" ht="110.25">
      <c r="A414" s="208" t="s">
        <v>287</v>
      </c>
      <c r="B414" s="256" t="s">
        <v>247</v>
      </c>
      <c r="C414" s="155" t="s">
        <v>45</v>
      </c>
      <c r="D414" s="155" t="s">
        <v>37</v>
      </c>
      <c r="E414" s="155">
        <v>5210203</v>
      </c>
      <c r="F414" s="155" t="s">
        <v>38</v>
      </c>
      <c r="G414" s="156">
        <v>45713</v>
      </c>
      <c r="H414" s="156"/>
      <c r="I414" s="156">
        <v>45713</v>
      </c>
      <c r="J414" s="156"/>
      <c r="K414" s="156"/>
      <c r="L414" s="156"/>
      <c r="M414" s="157">
        <v>45713</v>
      </c>
      <c r="N414" s="157">
        <v>0</v>
      </c>
      <c r="O414" s="157">
        <v>45713</v>
      </c>
      <c r="P414" s="156"/>
      <c r="Q414" s="156"/>
      <c r="R414" s="156"/>
      <c r="S414" s="156" t="e">
        <f>#REF!</f>
        <v>#REF!</v>
      </c>
      <c r="T414" s="156" t="e">
        <f>#REF!</f>
        <v>#REF!</v>
      </c>
      <c r="U414" s="156" t="e">
        <f>#REF!</f>
        <v>#REF!</v>
      </c>
      <c r="V414" s="156" t="e">
        <f>#REF!</f>
        <v>#REF!</v>
      </c>
      <c r="W414" s="156" t="e">
        <f>#REF!</f>
        <v>#REF!</v>
      </c>
      <c r="X414" s="156" t="e">
        <f>#REF!</f>
        <v>#REF!</v>
      </c>
      <c r="Y414" s="156">
        <f>Y415+Y418+Y422</f>
        <v>76801</v>
      </c>
      <c r="Z414" s="156">
        <f>Z415+Z418+Z422</f>
        <v>92138</v>
      </c>
      <c r="AA414" s="156">
        <f>AA415+AA418+AA422</f>
        <v>92043.91</v>
      </c>
      <c r="AB414" s="158">
        <f t="shared" si="73"/>
        <v>0.998978814387115</v>
      </c>
      <c r="AE414" s="153"/>
      <c r="AF414" s="153"/>
    </row>
    <row r="415" spans="1:32" ht="110.25">
      <c r="A415" s="169" t="s">
        <v>90</v>
      </c>
      <c r="B415" s="256" t="s">
        <v>247</v>
      </c>
      <c r="C415" s="155" t="s">
        <v>45</v>
      </c>
      <c r="D415" s="155" t="s">
        <v>37</v>
      </c>
      <c r="E415" s="155">
        <v>5210203</v>
      </c>
      <c r="F415" s="155" t="s">
        <v>95</v>
      </c>
      <c r="G415" s="155" t="s">
        <v>95</v>
      </c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6"/>
      <c r="U415" s="156"/>
      <c r="V415" s="156"/>
      <c r="W415" s="156"/>
      <c r="X415" s="156"/>
      <c r="Y415" s="156">
        <f aca="true" t="shared" si="77" ref="Y415:AA416">Y416</f>
        <v>40145.34</v>
      </c>
      <c r="Z415" s="156">
        <f t="shared" si="77"/>
        <v>47446.34</v>
      </c>
      <c r="AA415" s="156">
        <f t="shared" si="77"/>
        <v>47397.85</v>
      </c>
      <c r="AB415" s="158">
        <f>AA415/Z415</f>
        <v>0.9989780033612708</v>
      </c>
      <c r="AE415" s="153"/>
      <c r="AF415" s="153"/>
    </row>
    <row r="416" spans="1:32" ht="28.5" customHeight="1">
      <c r="A416" s="171" t="s">
        <v>149</v>
      </c>
      <c r="B416" s="256" t="s">
        <v>247</v>
      </c>
      <c r="C416" s="155" t="s">
        <v>45</v>
      </c>
      <c r="D416" s="155" t="s">
        <v>37</v>
      </c>
      <c r="E416" s="155">
        <v>5210203</v>
      </c>
      <c r="F416" s="155" t="s">
        <v>150</v>
      </c>
      <c r="G416" s="155" t="s">
        <v>96</v>
      </c>
      <c r="H416" s="157">
        <f aca="true" t="shared" si="78" ref="H416:M416">H413</f>
        <v>0</v>
      </c>
      <c r="I416" s="157">
        <f t="shared" si="78"/>
        <v>0</v>
      </c>
      <c r="J416" s="157">
        <f t="shared" si="78"/>
        <v>0</v>
      </c>
      <c r="K416" s="157">
        <f t="shared" si="78"/>
        <v>0</v>
      </c>
      <c r="L416" s="157">
        <f t="shared" si="78"/>
        <v>0</v>
      </c>
      <c r="M416" s="157">
        <f t="shared" si="78"/>
        <v>0</v>
      </c>
      <c r="N416" s="157">
        <v>5481.1</v>
      </c>
      <c r="O416" s="157">
        <v>5481.1</v>
      </c>
      <c r="P416" s="157">
        <v>0</v>
      </c>
      <c r="Q416" s="157">
        <f>Q413</f>
        <v>0</v>
      </c>
      <c r="R416" s="157">
        <f>R413</f>
        <v>0</v>
      </c>
      <c r="S416" s="157">
        <f>S413</f>
        <v>0</v>
      </c>
      <c r="T416" s="157">
        <v>3924</v>
      </c>
      <c r="U416" s="156">
        <f>3703+221+157</f>
        <v>4081</v>
      </c>
      <c r="V416" s="156">
        <v>3321</v>
      </c>
      <c r="W416" s="156">
        <v>694.4</v>
      </c>
      <c r="X416" s="165">
        <f>V416/U416</f>
        <v>0.8137711345258515</v>
      </c>
      <c r="Y416" s="157">
        <f t="shared" si="77"/>
        <v>40145.34</v>
      </c>
      <c r="Z416" s="157">
        <f t="shared" si="77"/>
        <v>47446.34</v>
      </c>
      <c r="AA416" s="157">
        <f t="shared" si="77"/>
        <v>47397.85</v>
      </c>
      <c r="AB416" s="158">
        <f>AA416/Z416</f>
        <v>0.9989780033612708</v>
      </c>
      <c r="AE416" s="153"/>
      <c r="AF416" s="153"/>
    </row>
    <row r="417" spans="1:32" ht="31.5">
      <c r="A417" s="163" t="s">
        <v>92</v>
      </c>
      <c r="B417" s="256" t="s">
        <v>247</v>
      </c>
      <c r="C417" s="155" t="s">
        <v>45</v>
      </c>
      <c r="D417" s="155" t="s">
        <v>37</v>
      </c>
      <c r="E417" s="155">
        <v>5210203</v>
      </c>
      <c r="F417" s="155" t="s">
        <v>151</v>
      </c>
      <c r="G417" s="155" t="s">
        <v>97</v>
      </c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6"/>
      <c r="V417" s="156"/>
      <c r="W417" s="156"/>
      <c r="X417" s="165"/>
      <c r="Y417" s="157">
        <v>40145.34</v>
      </c>
      <c r="Z417" s="157">
        <v>47446.34</v>
      </c>
      <c r="AA417" s="157">
        <v>47397.85</v>
      </c>
      <c r="AB417" s="158">
        <f>AA417/Z417</f>
        <v>0.9989780033612708</v>
      </c>
      <c r="AE417" s="153"/>
      <c r="AF417" s="153"/>
    </row>
    <row r="418" spans="1:32" ht="47.25">
      <c r="A418" s="163" t="s">
        <v>100</v>
      </c>
      <c r="B418" s="256" t="s">
        <v>247</v>
      </c>
      <c r="C418" s="155" t="s">
        <v>45</v>
      </c>
      <c r="D418" s="155" t="s">
        <v>37</v>
      </c>
      <c r="E418" s="155">
        <v>5210203</v>
      </c>
      <c r="F418" s="155" t="s">
        <v>101</v>
      </c>
      <c r="G418" s="155" t="s">
        <v>101</v>
      </c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6"/>
      <c r="V418" s="156"/>
      <c r="W418" s="156"/>
      <c r="X418" s="165"/>
      <c r="Y418" s="157">
        <f>Y419</f>
        <v>119.25</v>
      </c>
      <c r="Z418" s="157">
        <f>Z419</f>
        <v>119.25</v>
      </c>
      <c r="AA418" s="157">
        <f>AA419</f>
        <v>119.16</v>
      </c>
      <c r="AB418" s="158">
        <f>AA418/Z418</f>
        <v>0.999245283018868</v>
      </c>
      <c r="AE418" s="153"/>
      <c r="AF418" s="153"/>
    </row>
    <row r="419" spans="1:32" ht="47.25">
      <c r="A419" s="163" t="s">
        <v>102</v>
      </c>
      <c r="B419" s="256" t="s">
        <v>247</v>
      </c>
      <c r="C419" s="155" t="s">
        <v>45</v>
      </c>
      <c r="D419" s="155" t="s">
        <v>37</v>
      </c>
      <c r="E419" s="155">
        <v>5210203</v>
      </c>
      <c r="F419" s="155" t="s">
        <v>103</v>
      </c>
      <c r="G419" s="155" t="s">
        <v>103</v>
      </c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  <c r="U419" s="156"/>
      <c r="V419" s="156"/>
      <c r="W419" s="156"/>
      <c r="X419" s="165"/>
      <c r="Y419" s="157">
        <f>Y420+Y421</f>
        <v>119.25</v>
      </c>
      <c r="Z419" s="157">
        <f>Z420+Z421</f>
        <v>119.25</v>
      </c>
      <c r="AA419" s="157">
        <f>AA420+AA421</f>
        <v>119.16</v>
      </c>
      <c r="AB419" s="158">
        <f>AA419/Z419</f>
        <v>0.999245283018868</v>
      </c>
      <c r="AE419" s="153"/>
      <c r="AF419" s="153"/>
    </row>
    <row r="420" spans="1:32" ht="47.25">
      <c r="A420" s="163" t="s">
        <v>104</v>
      </c>
      <c r="B420" s="256" t="s">
        <v>247</v>
      </c>
      <c r="C420" s="155" t="s">
        <v>45</v>
      </c>
      <c r="D420" s="155" t="s">
        <v>37</v>
      </c>
      <c r="E420" s="155">
        <v>5210203</v>
      </c>
      <c r="F420" s="155" t="s">
        <v>105</v>
      </c>
      <c r="G420" s="155" t="s">
        <v>105</v>
      </c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  <c r="U420" s="156"/>
      <c r="V420" s="156"/>
      <c r="W420" s="156"/>
      <c r="X420" s="165"/>
      <c r="Y420" s="157">
        <v>0</v>
      </c>
      <c r="Z420" s="157">
        <v>0</v>
      </c>
      <c r="AA420" s="157">
        <v>0</v>
      </c>
      <c r="AB420" s="158">
        <v>0</v>
      </c>
      <c r="AE420" s="153"/>
      <c r="AF420" s="153"/>
    </row>
    <row r="421" spans="1:32" ht="47.25">
      <c r="A421" s="163" t="s">
        <v>106</v>
      </c>
      <c r="B421" s="256" t="s">
        <v>247</v>
      </c>
      <c r="C421" s="155" t="s">
        <v>45</v>
      </c>
      <c r="D421" s="155" t="s">
        <v>37</v>
      </c>
      <c r="E421" s="155">
        <v>5210203</v>
      </c>
      <c r="F421" s="155" t="s">
        <v>107</v>
      </c>
      <c r="G421" s="155" t="s">
        <v>107</v>
      </c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6"/>
      <c r="V421" s="156"/>
      <c r="W421" s="156"/>
      <c r="X421" s="165"/>
      <c r="Y421" s="157">
        <v>119.25</v>
      </c>
      <c r="Z421" s="157">
        <v>119.25</v>
      </c>
      <c r="AA421" s="157">
        <v>119.16</v>
      </c>
      <c r="AB421" s="158">
        <f aca="true" t="shared" si="79" ref="AB421:AB452">AA421/Z421</f>
        <v>0.999245283018868</v>
      </c>
      <c r="AE421" s="153"/>
      <c r="AF421" s="153"/>
    </row>
    <row r="422" spans="1:32" ht="31.5">
      <c r="A422" s="208" t="s">
        <v>270</v>
      </c>
      <c r="B422" s="256" t="s">
        <v>247</v>
      </c>
      <c r="C422" s="155" t="s">
        <v>45</v>
      </c>
      <c r="D422" s="155" t="s">
        <v>37</v>
      </c>
      <c r="E422" s="155">
        <v>5210203</v>
      </c>
      <c r="F422" s="155" t="s">
        <v>271</v>
      </c>
      <c r="G422" s="156"/>
      <c r="H422" s="156"/>
      <c r="I422" s="156"/>
      <c r="J422" s="156"/>
      <c r="K422" s="156"/>
      <c r="L422" s="156"/>
      <c r="M422" s="157"/>
      <c r="N422" s="157"/>
      <c r="O422" s="157"/>
      <c r="P422" s="156"/>
      <c r="Q422" s="156"/>
      <c r="R422" s="156"/>
      <c r="S422" s="156"/>
      <c r="T422" s="156"/>
      <c r="U422" s="156"/>
      <c r="V422" s="156"/>
      <c r="W422" s="165"/>
      <c r="X422" s="165"/>
      <c r="Y422" s="196">
        <v>36536.41</v>
      </c>
      <c r="Z422" s="196">
        <v>44572.41</v>
      </c>
      <c r="AA422" s="196">
        <v>44526.9</v>
      </c>
      <c r="AB422" s="158">
        <f t="shared" si="79"/>
        <v>0.9989789647901022</v>
      </c>
      <c r="AE422" s="153"/>
      <c r="AF422" s="153"/>
    </row>
    <row r="423" spans="1:32" ht="157.5">
      <c r="A423" s="208" t="s">
        <v>288</v>
      </c>
      <c r="B423" s="155" t="s">
        <v>247</v>
      </c>
      <c r="C423" s="155" t="s">
        <v>45</v>
      </c>
      <c r="D423" s="155" t="s">
        <v>37</v>
      </c>
      <c r="E423" s="155" t="s">
        <v>289</v>
      </c>
      <c r="F423" s="155" t="s">
        <v>38</v>
      </c>
      <c r="G423" s="156"/>
      <c r="H423" s="156"/>
      <c r="I423" s="156"/>
      <c r="J423" s="156"/>
      <c r="K423" s="156"/>
      <c r="L423" s="156"/>
      <c r="M423" s="157"/>
      <c r="N423" s="157"/>
      <c r="O423" s="157"/>
      <c r="P423" s="156"/>
      <c r="Q423" s="156"/>
      <c r="R423" s="156"/>
      <c r="S423" s="156"/>
      <c r="T423" s="156"/>
      <c r="U423" s="156"/>
      <c r="V423" s="156"/>
      <c r="W423" s="165"/>
      <c r="X423" s="165"/>
      <c r="Y423" s="196">
        <f aca="true" t="shared" si="80" ref="Y423:AA424">Y424</f>
        <v>0</v>
      </c>
      <c r="Z423" s="196">
        <f t="shared" si="80"/>
        <v>614.3900000000001</v>
      </c>
      <c r="AA423" s="196">
        <f t="shared" si="80"/>
        <v>614.33</v>
      </c>
      <c r="AB423" s="158">
        <f t="shared" si="79"/>
        <v>0.9999023421605169</v>
      </c>
      <c r="AE423" s="153"/>
      <c r="AF423" s="153"/>
    </row>
    <row r="424" spans="1:32" ht="47.25">
      <c r="A424" s="163" t="s">
        <v>100</v>
      </c>
      <c r="B424" s="155" t="s">
        <v>247</v>
      </c>
      <c r="C424" s="155" t="s">
        <v>45</v>
      </c>
      <c r="D424" s="155" t="s">
        <v>37</v>
      </c>
      <c r="E424" s="155" t="s">
        <v>289</v>
      </c>
      <c r="F424" s="155" t="s">
        <v>101</v>
      </c>
      <c r="G424" s="156"/>
      <c r="H424" s="156"/>
      <c r="I424" s="156"/>
      <c r="J424" s="156"/>
      <c r="K424" s="156"/>
      <c r="L424" s="156"/>
      <c r="M424" s="157"/>
      <c r="N424" s="157"/>
      <c r="O424" s="157"/>
      <c r="P424" s="156"/>
      <c r="Q424" s="156"/>
      <c r="R424" s="156"/>
      <c r="S424" s="156"/>
      <c r="T424" s="156"/>
      <c r="U424" s="156"/>
      <c r="V424" s="156"/>
      <c r="W424" s="165"/>
      <c r="X424" s="165"/>
      <c r="Y424" s="196">
        <f t="shared" si="80"/>
        <v>0</v>
      </c>
      <c r="Z424" s="196">
        <f t="shared" si="80"/>
        <v>614.3900000000001</v>
      </c>
      <c r="AA424" s="196">
        <f t="shared" si="80"/>
        <v>614.33</v>
      </c>
      <c r="AB424" s="158">
        <f t="shared" si="79"/>
        <v>0.9999023421605169</v>
      </c>
      <c r="AE424" s="153"/>
      <c r="AF424" s="153"/>
    </row>
    <row r="425" spans="1:32" ht="47.25">
      <c r="A425" s="163" t="s">
        <v>102</v>
      </c>
      <c r="B425" s="155" t="s">
        <v>247</v>
      </c>
      <c r="C425" s="155" t="s">
        <v>45</v>
      </c>
      <c r="D425" s="155" t="s">
        <v>37</v>
      </c>
      <c r="E425" s="155" t="s">
        <v>289</v>
      </c>
      <c r="F425" s="155" t="s">
        <v>103</v>
      </c>
      <c r="G425" s="156"/>
      <c r="H425" s="156"/>
      <c r="I425" s="156"/>
      <c r="J425" s="156"/>
      <c r="K425" s="156"/>
      <c r="L425" s="156"/>
      <c r="M425" s="157"/>
      <c r="N425" s="157"/>
      <c r="O425" s="157"/>
      <c r="P425" s="156"/>
      <c r="Q425" s="156"/>
      <c r="R425" s="156"/>
      <c r="S425" s="156"/>
      <c r="T425" s="156"/>
      <c r="U425" s="156"/>
      <c r="V425" s="156"/>
      <c r="W425" s="165"/>
      <c r="X425" s="165"/>
      <c r="Y425" s="196">
        <f>Y426+Y427</f>
        <v>0</v>
      </c>
      <c r="Z425" s="196">
        <f>Z426+Z427</f>
        <v>614.3900000000001</v>
      </c>
      <c r="AA425" s="196">
        <f>AA426+AA427</f>
        <v>614.33</v>
      </c>
      <c r="AB425" s="158">
        <f t="shared" si="79"/>
        <v>0.9999023421605169</v>
      </c>
      <c r="AE425" s="153"/>
      <c r="AF425" s="153"/>
    </row>
    <row r="426" spans="1:32" ht="47.25">
      <c r="A426" s="163" t="s">
        <v>104</v>
      </c>
      <c r="B426" s="155" t="s">
        <v>247</v>
      </c>
      <c r="C426" s="155" t="s">
        <v>45</v>
      </c>
      <c r="D426" s="155" t="s">
        <v>37</v>
      </c>
      <c r="E426" s="155" t="s">
        <v>289</v>
      </c>
      <c r="F426" s="155" t="s">
        <v>105</v>
      </c>
      <c r="G426" s="156"/>
      <c r="H426" s="156"/>
      <c r="I426" s="156"/>
      <c r="J426" s="156"/>
      <c r="K426" s="156"/>
      <c r="L426" s="156"/>
      <c r="M426" s="157"/>
      <c r="N426" s="157"/>
      <c r="O426" s="157"/>
      <c r="P426" s="156"/>
      <c r="Q426" s="156"/>
      <c r="R426" s="156"/>
      <c r="S426" s="156"/>
      <c r="T426" s="156"/>
      <c r="U426" s="156"/>
      <c r="V426" s="156"/>
      <c r="W426" s="165"/>
      <c r="X426" s="165"/>
      <c r="Y426" s="196">
        <v>0</v>
      </c>
      <c r="Z426" s="196">
        <v>308.85</v>
      </c>
      <c r="AA426" s="196">
        <v>308.85</v>
      </c>
      <c r="AB426" s="158">
        <f t="shared" si="79"/>
        <v>1</v>
      </c>
      <c r="AE426" s="153"/>
      <c r="AF426" s="153"/>
    </row>
    <row r="427" spans="1:32" ht="31.5">
      <c r="A427" s="208" t="s">
        <v>270</v>
      </c>
      <c r="B427" s="155" t="s">
        <v>247</v>
      </c>
      <c r="C427" s="155" t="s">
        <v>45</v>
      </c>
      <c r="D427" s="155" t="s">
        <v>37</v>
      </c>
      <c r="E427" s="155" t="s">
        <v>289</v>
      </c>
      <c r="F427" s="155" t="s">
        <v>271</v>
      </c>
      <c r="G427" s="156"/>
      <c r="H427" s="156"/>
      <c r="I427" s="156"/>
      <c r="J427" s="156"/>
      <c r="K427" s="156"/>
      <c r="L427" s="156"/>
      <c r="M427" s="157"/>
      <c r="N427" s="157"/>
      <c r="O427" s="157"/>
      <c r="P427" s="156"/>
      <c r="Q427" s="156"/>
      <c r="R427" s="156"/>
      <c r="S427" s="156"/>
      <c r="T427" s="156"/>
      <c r="U427" s="156"/>
      <c r="V427" s="156"/>
      <c r="W427" s="165"/>
      <c r="X427" s="165"/>
      <c r="Y427" s="196">
        <v>0</v>
      </c>
      <c r="Z427" s="196">
        <v>305.54</v>
      </c>
      <c r="AA427" s="196">
        <v>305.48</v>
      </c>
      <c r="AB427" s="158">
        <f t="shared" si="79"/>
        <v>0.9998036263664332</v>
      </c>
      <c r="AE427" s="153"/>
      <c r="AF427" s="153"/>
    </row>
    <row r="428" spans="1:32" ht="141.75">
      <c r="A428" s="164" t="s">
        <v>258</v>
      </c>
      <c r="B428" s="155" t="s">
        <v>247</v>
      </c>
      <c r="C428" s="155" t="s">
        <v>45</v>
      </c>
      <c r="D428" s="155" t="s">
        <v>37</v>
      </c>
      <c r="E428" s="155" t="s">
        <v>259</v>
      </c>
      <c r="F428" s="155" t="s">
        <v>38</v>
      </c>
      <c r="G428" s="156"/>
      <c r="H428" s="156"/>
      <c r="I428" s="156"/>
      <c r="J428" s="156"/>
      <c r="K428" s="156"/>
      <c r="L428" s="156"/>
      <c r="M428" s="157"/>
      <c r="N428" s="157"/>
      <c r="O428" s="157"/>
      <c r="P428" s="156"/>
      <c r="Q428" s="156"/>
      <c r="R428" s="156"/>
      <c r="S428" s="156"/>
      <c r="T428" s="156"/>
      <c r="U428" s="156"/>
      <c r="V428" s="156"/>
      <c r="W428" s="165"/>
      <c r="X428" s="165"/>
      <c r="Y428" s="196">
        <f>Y429+Y431</f>
        <v>0</v>
      </c>
      <c r="Z428" s="196">
        <f>Z429+Z431</f>
        <v>3257.5600000000004</v>
      </c>
      <c r="AA428" s="196">
        <f>AA429+AA431</f>
        <v>3257.5600000000004</v>
      </c>
      <c r="AB428" s="158">
        <f t="shared" si="79"/>
        <v>1</v>
      </c>
      <c r="AE428" s="153"/>
      <c r="AF428" s="153"/>
    </row>
    <row r="429" spans="1:32" ht="31.5">
      <c r="A429" s="164" t="s">
        <v>260</v>
      </c>
      <c r="B429" s="155" t="s">
        <v>247</v>
      </c>
      <c r="C429" s="155" t="s">
        <v>45</v>
      </c>
      <c r="D429" s="155" t="s">
        <v>37</v>
      </c>
      <c r="E429" s="155" t="s">
        <v>259</v>
      </c>
      <c r="F429" s="155" t="s">
        <v>150</v>
      </c>
      <c r="G429" s="156"/>
      <c r="H429" s="156"/>
      <c r="I429" s="156"/>
      <c r="J429" s="156"/>
      <c r="K429" s="156"/>
      <c r="L429" s="156"/>
      <c r="M429" s="157"/>
      <c r="N429" s="157"/>
      <c r="O429" s="157"/>
      <c r="P429" s="156"/>
      <c r="Q429" s="156"/>
      <c r="R429" s="156"/>
      <c r="S429" s="156"/>
      <c r="T429" s="156"/>
      <c r="U429" s="156"/>
      <c r="V429" s="156"/>
      <c r="W429" s="165"/>
      <c r="X429" s="165"/>
      <c r="Y429" s="196">
        <f>Y430</f>
        <v>0</v>
      </c>
      <c r="Z429" s="196">
        <f>Z430</f>
        <v>2119.84</v>
      </c>
      <c r="AA429" s="196">
        <f>AA430</f>
        <v>2119.84</v>
      </c>
      <c r="AB429" s="158">
        <f t="shared" si="79"/>
        <v>1</v>
      </c>
      <c r="AE429" s="153"/>
      <c r="AF429" s="153"/>
    </row>
    <row r="430" spans="1:32" ht="31.5">
      <c r="A430" s="164" t="s">
        <v>92</v>
      </c>
      <c r="B430" s="155" t="s">
        <v>247</v>
      </c>
      <c r="C430" s="155" t="s">
        <v>45</v>
      </c>
      <c r="D430" s="155" t="s">
        <v>37</v>
      </c>
      <c r="E430" s="155" t="s">
        <v>259</v>
      </c>
      <c r="F430" s="155" t="s">
        <v>151</v>
      </c>
      <c r="G430" s="156"/>
      <c r="H430" s="156"/>
      <c r="I430" s="156"/>
      <c r="J430" s="156"/>
      <c r="K430" s="156"/>
      <c r="L430" s="156"/>
      <c r="M430" s="157"/>
      <c r="N430" s="157"/>
      <c r="O430" s="157"/>
      <c r="P430" s="156"/>
      <c r="Q430" s="156"/>
      <c r="R430" s="156"/>
      <c r="S430" s="156"/>
      <c r="T430" s="156"/>
      <c r="U430" s="156"/>
      <c r="V430" s="156"/>
      <c r="W430" s="165"/>
      <c r="X430" s="165"/>
      <c r="Y430" s="196">
        <v>0</v>
      </c>
      <c r="Z430" s="196">
        <v>2119.84</v>
      </c>
      <c r="AA430" s="196">
        <v>2119.84</v>
      </c>
      <c r="AB430" s="158">
        <f t="shared" si="79"/>
        <v>1</v>
      </c>
      <c r="AE430" s="153"/>
      <c r="AF430" s="153"/>
    </row>
    <row r="431" spans="1:32" ht="78.75">
      <c r="A431" s="243" t="s">
        <v>267</v>
      </c>
      <c r="B431" s="155" t="s">
        <v>247</v>
      </c>
      <c r="C431" s="155" t="s">
        <v>45</v>
      </c>
      <c r="D431" s="155" t="s">
        <v>37</v>
      </c>
      <c r="E431" s="155" t="s">
        <v>259</v>
      </c>
      <c r="F431" s="155" t="s">
        <v>269</v>
      </c>
      <c r="G431" s="156"/>
      <c r="H431" s="156"/>
      <c r="I431" s="156"/>
      <c r="J431" s="156"/>
      <c r="K431" s="156"/>
      <c r="L431" s="156"/>
      <c r="M431" s="157"/>
      <c r="N431" s="157"/>
      <c r="O431" s="157"/>
      <c r="P431" s="156"/>
      <c r="Q431" s="156"/>
      <c r="R431" s="156"/>
      <c r="S431" s="156"/>
      <c r="T431" s="156"/>
      <c r="U431" s="156"/>
      <c r="V431" s="156"/>
      <c r="W431" s="165"/>
      <c r="X431" s="165"/>
      <c r="Y431" s="196">
        <v>0</v>
      </c>
      <c r="Z431" s="196">
        <v>1137.72</v>
      </c>
      <c r="AA431" s="196">
        <v>1137.72</v>
      </c>
      <c r="AB431" s="158">
        <f t="shared" si="79"/>
        <v>1</v>
      </c>
      <c r="AE431" s="153"/>
      <c r="AF431" s="153"/>
    </row>
    <row r="432" spans="1:32" ht="15.75">
      <c r="A432" s="208" t="s">
        <v>172</v>
      </c>
      <c r="B432" s="256" t="s">
        <v>247</v>
      </c>
      <c r="C432" s="155" t="s">
        <v>45</v>
      </c>
      <c r="D432" s="155" t="s">
        <v>37</v>
      </c>
      <c r="E432" s="155" t="s">
        <v>173</v>
      </c>
      <c r="F432" s="155" t="s">
        <v>38</v>
      </c>
      <c r="G432" s="156"/>
      <c r="H432" s="156"/>
      <c r="I432" s="156"/>
      <c r="J432" s="156"/>
      <c r="K432" s="156"/>
      <c r="L432" s="156"/>
      <c r="M432" s="157"/>
      <c r="N432" s="157"/>
      <c r="O432" s="157"/>
      <c r="P432" s="156"/>
      <c r="Q432" s="156"/>
      <c r="R432" s="156"/>
      <c r="S432" s="156"/>
      <c r="T432" s="156"/>
      <c r="U432" s="156"/>
      <c r="V432" s="156"/>
      <c r="W432" s="165"/>
      <c r="X432" s="165"/>
      <c r="Y432" s="196">
        <f>Y433+Y435+Y450</f>
        <v>874.2</v>
      </c>
      <c r="Z432" s="196">
        <f>Z433+Z435+Z450+Z439+Z445</f>
        <v>2545.34</v>
      </c>
      <c r="AA432" s="196">
        <f>AA433+AA435+AA450+AA439+AA445</f>
        <v>2494.5600000000004</v>
      </c>
      <c r="AB432" s="158">
        <f t="shared" si="79"/>
        <v>0.9800498165274582</v>
      </c>
      <c r="AE432" s="153"/>
      <c r="AF432" s="153"/>
    </row>
    <row r="433" spans="1:32" ht="63.75" customHeight="1">
      <c r="A433" s="266" t="s">
        <v>290</v>
      </c>
      <c r="B433" s="256" t="s">
        <v>247</v>
      </c>
      <c r="C433" s="155" t="s">
        <v>45</v>
      </c>
      <c r="D433" s="155" t="s">
        <v>37</v>
      </c>
      <c r="E433" s="155" t="s">
        <v>291</v>
      </c>
      <c r="F433" s="155" t="s">
        <v>38</v>
      </c>
      <c r="G433" s="156"/>
      <c r="H433" s="156"/>
      <c r="I433" s="156"/>
      <c r="J433" s="156"/>
      <c r="K433" s="156"/>
      <c r="L433" s="156"/>
      <c r="M433" s="157"/>
      <c r="N433" s="157"/>
      <c r="O433" s="157"/>
      <c r="P433" s="156"/>
      <c r="Q433" s="156"/>
      <c r="R433" s="156"/>
      <c r="S433" s="156"/>
      <c r="T433" s="156"/>
      <c r="U433" s="156"/>
      <c r="V433" s="156"/>
      <c r="W433" s="165"/>
      <c r="X433" s="165"/>
      <c r="Y433" s="196">
        <f>Y434</f>
        <v>289.2</v>
      </c>
      <c r="Z433" s="196">
        <f>Z434</f>
        <v>236.98</v>
      </c>
      <c r="AA433" s="196">
        <f>AA434</f>
        <v>186.32</v>
      </c>
      <c r="AB433" s="158">
        <f t="shared" si="79"/>
        <v>0.7862266857962698</v>
      </c>
      <c r="AE433" s="153"/>
      <c r="AF433" s="153"/>
    </row>
    <row r="434" spans="1:32" ht="31.5">
      <c r="A434" s="208" t="s">
        <v>270</v>
      </c>
      <c r="B434" s="256" t="s">
        <v>247</v>
      </c>
      <c r="C434" s="155" t="s">
        <v>45</v>
      </c>
      <c r="D434" s="155" t="s">
        <v>37</v>
      </c>
      <c r="E434" s="155" t="s">
        <v>291</v>
      </c>
      <c r="F434" s="155" t="s">
        <v>271</v>
      </c>
      <c r="G434" s="156"/>
      <c r="H434" s="156"/>
      <c r="I434" s="156"/>
      <c r="J434" s="156"/>
      <c r="K434" s="156"/>
      <c r="L434" s="156"/>
      <c r="M434" s="157"/>
      <c r="N434" s="157"/>
      <c r="O434" s="157"/>
      <c r="P434" s="156"/>
      <c r="Q434" s="156"/>
      <c r="R434" s="156"/>
      <c r="S434" s="156"/>
      <c r="T434" s="156"/>
      <c r="U434" s="156"/>
      <c r="V434" s="156"/>
      <c r="W434" s="165"/>
      <c r="X434" s="165"/>
      <c r="Y434" s="196">
        <v>289.2</v>
      </c>
      <c r="Z434" s="196">
        <v>236.98</v>
      </c>
      <c r="AA434" s="196">
        <v>186.32</v>
      </c>
      <c r="AB434" s="158">
        <f t="shared" si="79"/>
        <v>0.7862266857962698</v>
      </c>
      <c r="AE434" s="153"/>
      <c r="AF434" s="153"/>
    </row>
    <row r="435" spans="1:32" ht="78.75">
      <c r="A435" s="184" t="s">
        <v>292</v>
      </c>
      <c r="B435" s="256" t="s">
        <v>247</v>
      </c>
      <c r="C435" s="193" t="s">
        <v>45</v>
      </c>
      <c r="D435" s="193" t="s">
        <v>37</v>
      </c>
      <c r="E435" s="193" t="s">
        <v>293</v>
      </c>
      <c r="F435" s="193" t="s">
        <v>38</v>
      </c>
      <c r="G435" s="156"/>
      <c r="H435" s="156"/>
      <c r="I435" s="156"/>
      <c r="J435" s="156"/>
      <c r="K435" s="156"/>
      <c r="L435" s="156"/>
      <c r="M435" s="157"/>
      <c r="N435" s="157"/>
      <c r="O435" s="157"/>
      <c r="P435" s="156"/>
      <c r="Q435" s="156"/>
      <c r="R435" s="156"/>
      <c r="S435" s="156"/>
      <c r="T435" s="156"/>
      <c r="U435" s="156"/>
      <c r="V435" s="156"/>
      <c r="W435" s="165"/>
      <c r="X435" s="165"/>
      <c r="Y435" s="196">
        <f aca="true" t="shared" si="81" ref="Y435:AA437">Y436</f>
        <v>285</v>
      </c>
      <c r="Z435" s="196">
        <f t="shared" si="81"/>
        <v>394.46</v>
      </c>
      <c r="AA435" s="196">
        <f t="shared" si="81"/>
        <v>394.46</v>
      </c>
      <c r="AB435" s="158">
        <f t="shared" si="79"/>
        <v>1</v>
      </c>
      <c r="AE435" s="153"/>
      <c r="AF435" s="153"/>
    </row>
    <row r="436" spans="1:32" ht="47.25">
      <c r="A436" s="163" t="s">
        <v>100</v>
      </c>
      <c r="B436" s="256" t="s">
        <v>247</v>
      </c>
      <c r="C436" s="155" t="s">
        <v>45</v>
      </c>
      <c r="D436" s="155" t="s">
        <v>37</v>
      </c>
      <c r="E436" s="193" t="s">
        <v>293</v>
      </c>
      <c r="F436" s="155" t="s">
        <v>101</v>
      </c>
      <c r="G436" s="155" t="s">
        <v>101</v>
      </c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  <c r="U436" s="156"/>
      <c r="V436" s="156"/>
      <c r="W436" s="156"/>
      <c r="X436" s="165"/>
      <c r="Y436" s="157">
        <f t="shared" si="81"/>
        <v>285</v>
      </c>
      <c r="Z436" s="157">
        <f t="shared" si="81"/>
        <v>394.46</v>
      </c>
      <c r="AA436" s="157">
        <f t="shared" si="81"/>
        <v>394.46</v>
      </c>
      <c r="AB436" s="158">
        <f t="shared" si="79"/>
        <v>1</v>
      </c>
      <c r="AE436" s="153"/>
      <c r="AF436" s="153"/>
    </row>
    <row r="437" spans="1:32" ht="47.25">
      <c r="A437" s="163" t="s">
        <v>102</v>
      </c>
      <c r="B437" s="256" t="s">
        <v>247</v>
      </c>
      <c r="C437" s="155" t="s">
        <v>45</v>
      </c>
      <c r="D437" s="155" t="s">
        <v>37</v>
      </c>
      <c r="E437" s="193" t="s">
        <v>293</v>
      </c>
      <c r="F437" s="155" t="s">
        <v>103</v>
      </c>
      <c r="G437" s="155" t="s">
        <v>103</v>
      </c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  <c r="U437" s="156"/>
      <c r="V437" s="156"/>
      <c r="W437" s="156"/>
      <c r="X437" s="165"/>
      <c r="Y437" s="157">
        <f t="shared" si="81"/>
        <v>285</v>
      </c>
      <c r="Z437" s="157">
        <f t="shared" si="81"/>
        <v>394.46</v>
      </c>
      <c r="AA437" s="157">
        <f t="shared" si="81"/>
        <v>394.46</v>
      </c>
      <c r="AB437" s="158">
        <f t="shared" si="79"/>
        <v>1</v>
      </c>
      <c r="AE437" s="153"/>
      <c r="AF437" s="153"/>
    </row>
    <row r="438" spans="1:32" ht="47.25">
      <c r="A438" s="163" t="s">
        <v>104</v>
      </c>
      <c r="B438" s="256" t="s">
        <v>247</v>
      </c>
      <c r="C438" s="155" t="s">
        <v>45</v>
      </c>
      <c r="D438" s="155" t="s">
        <v>37</v>
      </c>
      <c r="E438" s="193" t="s">
        <v>293</v>
      </c>
      <c r="F438" s="155" t="s">
        <v>105</v>
      </c>
      <c r="G438" s="155" t="s">
        <v>105</v>
      </c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  <c r="U438" s="156"/>
      <c r="V438" s="156"/>
      <c r="W438" s="156"/>
      <c r="X438" s="165"/>
      <c r="Y438" s="157">
        <v>285</v>
      </c>
      <c r="Z438" s="157">
        <v>394.46</v>
      </c>
      <c r="AA438" s="157">
        <v>394.46</v>
      </c>
      <c r="AB438" s="158">
        <f t="shared" si="79"/>
        <v>1</v>
      </c>
      <c r="AE438" s="153"/>
      <c r="AF438" s="153"/>
    </row>
    <row r="439" spans="1:32" ht="94.5">
      <c r="A439" s="184" t="s">
        <v>263</v>
      </c>
      <c r="B439" s="155" t="s">
        <v>247</v>
      </c>
      <c r="C439" s="155" t="s">
        <v>45</v>
      </c>
      <c r="D439" s="155" t="s">
        <v>37</v>
      </c>
      <c r="E439" s="155" t="s">
        <v>264</v>
      </c>
      <c r="F439" s="155" t="s">
        <v>38</v>
      </c>
      <c r="G439" s="155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  <c r="U439" s="156"/>
      <c r="V439" s="156"/>
      <c r="W439" s="156"/>
      <c r="X439" s="165"/>
      <c r="Y439" s="157">
        <f>Y440+Y444</f>
        <v>0</v>
      </c>
      <c r="Z439" s="157">
        <f>Z440+Z444</f>
        <v>953.74</v>
      </c>
      <c r="AA439" s="157">
        <f>AA440+AA444</f>
        <v>953.62</v>
      </c>
      <c r="AB439" s="158">
        <f t="shared" si="79"/>
        <v>0.9998741795457882</v>
      </c>
      <c r="AE439" s="153"/>
      <c r="AF439" s="153"/>
    </row>
    <row r="440" spans="1:32" ht="47.25">
      <c r="A440" s="244" t="s">
        <v>100</v>
      </c>
      <c r="B440" s="155" t="s">
        <v>247</v>
      </c>
      <c r="C440" s="155" t="s">
        <v>45</v>
      </c>
      <c r="D440" s="155" t="s">
        <v>37</v>
      </c>
      <c r="E440" s="155" t="s">
        <v>264</v>
      </c>
      <c r="F440" s="155" t="s">
        <v>101</v>
      </c>
      <c r="G440" s="155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  <c r="U440" s="156"/>
      <c r="V440" s="156"/>
      <c r="W440" s="156"/>
      <c r="X440" s="165"/>
      <c r="Y440" s="157">
        <f>Y441</f>
        <v>0</v>
      </c>
      <c r="Z440" s="157">
        <f>Z441</f>
        <v>697.34</v>
      </c>
      <c r="AA440" s="157">
        <f>AA441</f>
        <v>697.22</v>
      </c>
      <c r="AB440" s="158">
        <f t="shared" si="79"/>
        <v>0.9998279175151289</v>
      </c>
      <c r="AE440" s="153"/>
      <c r="AF440" s="153"/>
    </row>
    <row r="441" spans="1:32" ht="47.25">
      <c r="A441" s="244" t="s">
        <v>102</v>
      </c>
      <c r="B441" s="155" t="s">
        <v>247</v>
      </c>
      <c r="C441" s="155" t="s">
        <v>45</v>
      </c>
      <c r="D441" s="155" t="s">
        <v>37</v>
      </c>
      <c r="E441" s="155" t="s">
        <v>264</v>
      </c>
      <c r="F441" s="155" t="s">
        <v>103</v>
      </c>
      <c r="G441" s="155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  <c r="U441" s="156"/>
      <c r="V441" s="156"/>
      <c r="W441" s="156"/>
      <c r="X441" s="165"/>
      <c r="Y441" s="157">
        <f>Y442+Y443</f>
        <v>0</v>
      </c>
      <c r="Z441" s="157">
        <f>Z442+Z443</f>
        <v>697.34</v>
      </c>
      <c r="AA441" s="157">
        <f>AA442+AA443</f>
        <v>697.22</v>
      </c>
      <c r="AB441" s="158">
        <f t="shared" si="79"/>
        <v>0.9998279175151289</v>
      </c>
      <c r="AE441" s="153"/>
      <c r="AF441" s="153"/>
    </row>
    <row r="442" spans="1:32" ht="94.5">
      <c r="A442" s="244" t="s">
        <v>294</v>
      </c>
      <c r="B442" s="155" t="s">
        <v>247</v>
      </c>
      <c r="C442" s="155" t="s">
        <v>45</v>
      </c>
      <c r="D442" s="155" t="s">
        <v>37</v>
      </c>
      <c r="E442" s="155" t="s">
        <v>264</v>
      </c>
      <c r="F442" s="155" t="s">
        <v>219</v>
      </c>
      <c r="G442" s="155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  <c r="U442" s="156"/>
      <c r="V442" s="156"/>
      <c r="W442" s="156"/>
      <c r="X442" s="165"/>
      <c r="Y442" s="157">
        <v>0</v>
      </c>
      <c r="Z442" s="157">
        <v>260.67</v>
      </c>
      <c r="AA442" s="157">
        <v>260.67</v>
      </c>
      <c r="AB442" s="158">
        <f t="shared" si="79"/>
        <v>1</v>
      </c>
      <c r="AE442" s="153"/>
      <c r="AF442" s="153"/>
    </row>
    <row r="443" spans="1:32" ht="47.25">
      <c r="A443" s="244" t="s">
        <v>106</v>
      </c>
      <c r="B443" s="155" t="s">
        <v>247</v>
      </c>
      <c r="C443" s="155" t="s">
        <v>45</v>
      </c>
      <c r="D443" s="155" t="s">
        <v>37</v>
      </c>
      <c r="E443" s="155" t="s">
        <v>264</v>
      </c>
      <c r="F443" s="155" t="s">
        <v>107</v>
      </c>
      <c r="G443" s="155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  <c r="U443" s="156"/>
      <c r="V443" s="156"/>
      <c r="W443" s="156"/>
      <c r="X443" s="165"/>
      <c r="Y443" s="157">
        <v>0</v>
      </c>
      <c r="Z443" s="157">
        <v>436.67</v>
      </c>
      <c r="AA443" s="157">
        <v>436.55</v>
      </c>
      <c r="AB443" s="158">
        <f t="shared" si="79"/>
        <v>0.9997251929374584</v>
      </c>
      <c r="AE443" s="153"/>
      <c r="AF443" s="153"/>
    </row>
    <row r="444" spans="1:32" ht="31.5">
      <c r="A444" s="208" t="s">
        <v>270</v>
      </c>
      <c r="B444" s="155" t="s">
        <v>247</v>
      </c>
      <c r="C444" s="155" t="s">
        <v>45</v>
      </c>
      <c r="D444" s="155" t="s">
        <v>37</v>
      </c>
      <c r="E444" s="155" t="s">
        <v>264</v>
      </c>
      <c r="F444" s="155" t="s">
        <v>271</v>
      </c>
      <c r="G444" s="155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  <c r="U444" s="156"/>
      <c r="V444" s="156"/>
      <c r="W444" s="156"/>
      <c r="X444" s="165"/>
      <c r="Y444" s="157">
        <v>0</v>
      </c>
      <c r="Z444" s="157">
        <v>256.4</v>
      </c>
      <c r="AA444" s="157">
        <v>256.4</v>
      </c>
      <c r="AB444" s="158">
        <f t="shared" si="79"/>
        <v>1</v>
      </c>
      <c r="AE444" s="153"/>
      <c r="AF444" s="153"/>
    </row>
    <row r="445" spans="1:32" ht="110.25">
      <c r="A445" s="215" t="s">
        <v>311</v>
      </c>
      <c r="B445" s="155" t="s">
        <v>247</v>
      </c>
      <c r="C445" s="155" t="s">
        <v>45</v>
      </c>
      <c r="D445" s="155" t="s">
        <v>37</v>
      </c>
      <c r="E445" s="155" t="s">
        <v>295</v>
      </c>
      <c r="F445" s="155" t="s">
        <v>38</v>
      </c>
      <c r="G445" s="155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  <c r="U445" s="156"/>
      <c r="V445" s="156"/>
      <c r="W445" s="156"/>
      <c r="X445" s="165"/>
      <c r="Y445" s="157">
        <f>Y446+Y449</f>
        <v>0</v>
      </c>
      <c r="Z445" s="157">
        <f>Z446+Z449</f>
        <v>660.1600000000001</v>
      </c>
      <c r="AA445" s="157">
        <f>AA446+AA449</f>
        <v>660.1600000000001</v>
      </c>
      <c r="AB445" s="158">
        <f t="shared" si="79"/>
        <v>1</v>
      </c>
      <c r="AE445" s="153"/>
      <c r="AF445" s="153"/>
    </row>
    <row r="446" spans="1:32" ht="47.25">
      <c r="A446" s="244" t="s">
        <v>100</v>
      </c>
      <c r="B446" s="155" t="s">
        <v>247</v>
      </c>
      <c r="C446" s="155" t="s">
        <v>45</v>
      </c>
      <c r="D446" s="155" t="s">
        <v>37</v>
      </c>
      <c r="E446" s="155" t="s">
        <v>295</v>
      </c>
      <c r="F446" s="155" t="s">
        <v>101</v>
      </c>
      <c r="G446" s="155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  <c r="U446" s="156"/>
      <c r="V446" s="156"/>
      <c r="W446" s="156"/>
      <c r="X446" s="165"/>
      <c r="Y446" s="157">
        <f aca="true" t="shared" si="82" ref="Y446:AA447">Y447</f>
        <v>0</v>
      </c>
      <c r="Z446" s="157">
        <f t="shared" si="82"/>
        <v>384.23</v>
      </c>
      <c r="AA446" s="157">
        <f t="shared" si="82"/>
        <v>384.23</v>
      </c>
      <c r="AB446" s="158">
        <f t="shared" si="79"/>
        <v>1</v>
      </c>
      <c r="AE446" s="153"/>
      <c r="AF446" s="153"/>
    </row>
    <row r="447" spans="1:32" ht="47.25">
      <c r="A447" s="244" t="s">
        <v>102</v>
      </c>
      <c r="B447" s="155" t="s">
        <v>247</v>
      </c>
      <c r="C447" s="155" t="s">
        <v>45</v>
      </c>
      <c r="D447" s="155" t="s">
        <v>37</v>
      </c>
      <c r="E447" s="155" t="s">
        <v>295</v>
      </c>
      <c r="F447" s="155" t="s">
        <v>103</v>
      </c>
      <c r="G447" s="155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  <c r="U447" s="156"/>
      <c r="V447" s="156"/>
      <c r="W447" s="156"/>
      <c r="X447" s="165"/>
      <c r="Y447" s="157">
        <f t="shared" si="82"/>
        <v>0</v>
      </c>
      <c r="Z447" s="157">
        <f t="shared" si="82"/>
        <v>384.23</v>
      </c>
      <c r="AA447" s="157">
        <f t="shared" si="82"/>
        <v>384.23</v>
      </c>
      <c r="AB447" s="158">
        <f t="shared" si="79"/>
        <v>1</v>
      </c>
      <c r="AE447" s="153"/>
      <c r="AF447" s="153"/>
    </row>
    <row r="448" spans="1:32" ht="47.25">
      <c r="A448" s="244" t="s">
        <v>106</v>
      </c>
      <c r="B448" s="155" t="s">
        <v>247</v>
      </c>
      <c r="C448" s="155" t="s">
        <v>45</v>
      </c>
      <c r="D448" s="155" t="s">
        <v>37</v>
      </c>
      <c r="E448" s="155" t="s">
        <v>295</v>
      </c>
      <c r="F448" s="155" t="s">
        <v>107</v>
      </c>
      <c r="G448" s="155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  <c r="U448" s="156"/>
      <c r="V448" s="156"/>
      <c r="W448" s="156"/>
      <c r="X448" s="165"/>
      <c r="Y448" s="157">
        <v>0</v>
      </c>
      <c r="Z448" s="157">
        <v>384.23</v>
      </c>
      <c r="AA448" s="157">
        <v>384.23</v>
      </c>
      <c r="AB448" s="158">
        <f t="shared" si="79"/>
        <v>1</v>
      </c>
      <c r="AE448" s="153"/>
      <c r="AF448" s="153"/>
    </row>
    <row r="449" spans="1:32" ht="31.5">
      <c r="A449" s="208" t="s">
        <v>270</v>
      </c>
      <c r="B449" s="155" t="s">
        <v>247</v>
      </c>
      <c r="C449" s="155" t="s">
        <v>45</v>
      </c>
      <c r="D449" s="155" t="s">
        <v>37</v>
      </c>
      <c r="E449" s="155" t="s">
        <v>295</v>
      </c>
      <c r="F449" s="155" t="s">
        <v>271</v>
      </c>
      <c r="G449" s="155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  <c r="U449" s="156"/>
      <c r="V449" s="156"/>
      <c r="W449" s="156"/>
      <c r="X449" s="165"/>
      <c r="Y449" s="157">
        <v>0</v>
      </c>
      <c r="Z449" s="157">
        <v>275.93</v>
      </c>
      <c r="AA449" s="157">
        <v>275.93</v>
      </c>
      <c r="AB449" s="158">
        <f t="shared" si="79"/>
        <v>1</v>
      </c>
      <c r="AE449" s="153"/>
      <c r="AF449" s="153"/>
    </row>
    <row r="450" spans="1:32" ht="63">
      <c r="A450" s="186" t="s">
        <v>296</v>
      </c>
      <c r="B450" s="256" t="s">
        <v>247</v>
      </c>
      <c r="C450" s="155" t="s">
        <v>45</v>
      </c>
      <c r="D450" s="155" t="s">
        <v>37</v>
      </c>
      <c r="E450" s="193" t="s">
        <v>297</v>
      </c>
      <c r="F450" s="155" t="s">
        <v>38</v>
      </c>
      <c r="G450" s="155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  <c r="U450" s="156"/>
      <c r="V450" s="156"/>
      <c r="W450" s="156"/>
      <c r="X450" s="165"/>
      <c r="Y450" s="157">
        <f>Y451+Y452+Y455</f>
        <v>300</v>
      </c>
      <c r="Z450" s="157">
        <f>Z451+Z452+Z455</f>
        <v>300</v>
      </c>
      <c r="AA450" s="157">
        <f>AA451+AA452+AA455</f>
        <v>300</v>
      </c>
      <c r="AB450" s="158">
        <f t="shared" si="79"/>
        <v>1</v>
      </c>
      <c r="AE450" s="153"/>
      <c r="AF450" s="153"/>
    </row>
    <row r="451" spans="1:32" ht="27.75" customHeight="1">
      <c r="A451" s="171" t="s">
        <v>98</v>
      </c>
      <c r="B451" s="256" t="s">
        <v>247</v>
      </c>
      <c r="C451" s="155" t="s">
        <v>45</v>
      </c>
      <c r="D451" s="155" t="s">
        <v>37</v>
      </c>
      <c r="E451" s="193" t="s">
        <v>297</v>
      </c>
      <c r="F451" s="155" t="s">
        <v>152</v>
      </c>
      <c r="G451" s="155" t="s">
        <v>99</v>
      </c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  <c r="U451" s="156"/>
      <c r="V451" s="156"/>
      <c r="W451" s="156"/>
      <c r="X451" s="165"/>
      <c r="Y451" s="157">
        <v>10</v>
      </c>
      <c r="Z451" s="157">
        <v>24</v>
      </c>
      <c r="AA451" s="157">
        <v>24</v>
      </c>
      <c r="AB451" s="158">
        <f t="shared" si="79"/>
        <v>1</v>
      </c>
      <c r="AE451" s="153"/>
      <c r="AF451" s="153"/>
    </row>
    <row r="452" spans="1:32" ht="47.25">
      <c r="A452" s="163" t="s">
        <v>100</v>
      </c>
      <c r="B452" s="256" t="s">
        <v>247</v>
      </c>
      <c r="C452" s="155" t="s">
        <v>45</v>
      </c>
      <c r="D452" s="155" t="s">
        <v>37</v>
      </c>
      <c r="E452" s="193" t="s">
        <v>297</v>
      </c>
      <c r="F452" s="155" t="s">
        <v>101</v>
      </c>
      <c r="G452" s="155" t="s">
        <v>101</v>
      </c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  <c r="U452" s="156"/>
      <c r="V452" s="156"/>
      <c r="W452" s="156"/>
      <c r="X452" s="165"/>
      <c r="Y452" s="157">
        <f aca="true" t="shared" si="83" ref="Y452:AA453">Y453</f>
        <v>130</v>
      </c>
      <c r="Z452" s="157">
        <f t="shared" si="83"/>
        <v>116</v>
      </c>
      <c r="AA452" s="157">
        <f t="shared" si="83"/>
        <v>116</v>
      </c>
      <c r="AB452" s="158">
        <f t="shared" si="79"/>
        <v>1</v>
      </c>
      <c r="AE452" s="153"/>
      <c r="AF452" s="153"/>
    </row>
    <row r="453" spans="1:32" ht="47.25">
      <c r="A453" s="163" t="s">
        <v>102</v>
      </c>
      <c r="B453" s="256" t="s">
        <v>247</v>
      </c>
      <c r="C453" s="155" t="s">
        <v>45</v>
      </c>
      <c r="D453" s="155" t="s">
        <v>37</v>
      </c>
      <c r="E453" s="193" t="s">
        <v>297</v>
      </c>
      <c r="F453" s="155" t="s">
        <v>103</v>
      </c>
      <c r="G453" s="155" t="s">
        <v>103</v>
      </c>
      <c r="H453" s="157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  <c r="U453" s="156"/>
      <c r="V453" s="156"/>
      <c r="W453" s="156"/>
      <c r="X453" s="165"/>
      <c r="Y453" s="157">
        <f t="shared" si="83"/>
        <v>130</v>
      </c>
      <c r="Z453" s="157">
        <f t="shared" si="83"/>
        <v>116</v>
      </c>
      <c r="AA453" s="157">
        <f t="shared" si="83"/>
        <v>116</v>
      </c>
      <c r="AB453" s="158">
        <f aca="true" t="shared" si="84" ref="AB453:AB470">AA453/Z453</f>
        <v>1</v>
      </c>
      <c r="AE453" s="153"/>
      <c r="AF453" s="153"/>
    </row>
    <row r="454" spans="1:32" ht="47.25">
      <c r="A454" s="163" t="s">
        <v>106</v>
      </c>
      <c r="B454" s="256" t="s">
        <v>247</v>
      </c>
      <c r="C454" s="155" t="s">
        <v>45</v>
      </c>
      <c r="D454" s="155" t="s">
        <v>37</v>
      </c>
      <c r="E454" s="193" t="s">
        <v>297</v>
      </c>
      <c r="F454" s="155" t="s">
        <v>107</v>
      </c>
      <c r="G454" s="155" t="s">
        <v>107</v>
      </c>
      <c r="H454" s="157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  <c r="U454" s="156"/>
      <c r="V454" s="156"/>
      <c r="W454" s="156"/>
      <c r="X454" s="165"/>
      <c r="Y454" s="157">
        <v>130</v>
      </c>
      <c r="Z454" s="157">
        <v>116</v>
      </c>
      <c r="AA454" s="196">
        <v>116</v>
      </c>
      <c r="AB454" s="158">
        <f t="shared" si="84"/>
        <v>1</v>
      </c>
      <c r="AE454" s="153"/>
      <c r="AF454" s="153"/>
    </row>
    <row r="455" spans="1:32" ht="31.5">
      <c r="A455" s="208" t="s">
        <v>270</v>
      </c>
      <c r="B455" s="256" t="s">
        <v>247</v>
      </c>
      <c r="C455" s="155" t="s">
        <v>45</v>
      </c>
      <c r="D455" s="155" t="s">
        <v>37</v>
      </c>
      <c r="E455" s="193" t="s">
        <v>297</v>
      </c>
      <c r="F455" s="155" t="s">
        <v>271</v>
      </c>
      <c r="G455" s="156"/>
      <c r="H455" s="156"/>
      <c r="I455" s="156"/>
      <c r="J455" s="156"/>
      <c r="K455" s="156"/>
      <c r="L455" s="156"/>
      <c r="M455" s="157"/>
      <c r="N455" s="157"/>
      <c r="O455" s="157"/>
      <c r="P455" s="156"/>
      <c r="Q455" s="156"/>
      <c r="R455" s="156"/>
      <c r="S455" s="156"/>
      <c r="T455" s="156"/>
      <c r="U455" s="156"/>
      <c r="V455" s="156"/>
      <c r="W455" s="165"/>
      <c r="X455" s="165"/>
      <c r="Y455" s="196">
        <v>160</v>
      </c>
      <c r="Z455" s="196">
        <v>160</v>
      </c>
      <c r="AA455" s="156">
        <v>160</v>
      </c>
      <c r="AB455" s="158">
        <f t="shared" si="84"/>
        <v>1</v>
      </c>
      <c r="AE455" s="153"/>
      <c r="AF455" s="153"/>
    </row>
    <row r="456" spans="1:32" ht="14.25" customHeight="1">
      <c r="A456" s="267" t="s">
        <v>29</v>
      </c>
      <c r="B456" s="256" t="s">
        <v>247</v>
      </c>
      <c r="C456" s="155" t="s">
        <v>45</v>
      </c>
      <c r="D456" s="155" t="s">
        <v>45</v>
      </c>
      <c r="E456" s="155" t="s">
        <v>40</v>
      </c>
      <c r="F456" s="155" t="s">
        <v>38</v>
      </c>
      <c r="G456" s="156">
        <v>30</v>
      </c>
      <c r="H456" s="156">
        <v>30</v>
      </c>
      <c r="I456" s="156"/>
      <c r="J456" s="156"/>
      <c r="K456" s="156"/>
      <c r="L456" s="156"/>
      <c r="M456" s="157">
        <v>30</v>
      </c>
      <c r="N456" s="157">
        <v>30</v>
      </c>
      <c r="O456" s="157">
        <v>0</v>
      </c>
      <c r="P456" s="156"/>
      <c r="Q456" s="156"/>
      <c r="R456" s="156"/>
      <c r="S456" s="156" t="e">
        <f>#REF!+#REF!</f>
        <v>#REF!</v>
      </c>
      <c r="T456" s="156" t="e">
        <f>#REF!+#REF!</f>
        <v>#REF!</v>
      </c>
      <c r="U456" s="156" t="e">
        <f>#REF!+#REF!</f>
        <v>#REF!</v>
      </c>
      <c r="V456" s="156" t="e">
        <f>#REF!+#REF!</f>
        <v>#REF!</v>
      </c>
      <c r="W456" s="156" t="e">
        <f>#REF!+#REF!</f>
        <v>#REF!</v>
      </c>
      <c r="X456" s="156" t="e">
        <f>#REF!+#REF!</f>
        <v>#REF!</v>
      </c>
      <c r="Y456" s="156">
        <f>Y461+Y457</f>
        <v>947</v>
      </c>
      <c r="Z456" s="156">
        <f>Z461+Z457</f>
        <v>1405.07</v>
      </c>
      <c r="AA456" s="156">
        <f>AA461+AA457</f>
        <v>1399.8</v>
      </c>
      <c r="AB456" s="158">
        <f t="shared" si="84"/>
        <v>0.9962492971880405</v>
      </c>
      <c r="AF456" s="153"/>
    </row>
    <row r="457" spans="1:32" ht="42.75" customHeight="1">
      <c r="A457" s="268" t="s">
        <v>298</v>
      </c>
      <c r="B457" s="155" t="s">
        <v>247</v>
      </c>
      <c r="C457" s="155" t="s">
        <v>45</v>
      </c>
      <c r="D457" s="155" t="s">
        <v>45</v>
      </c>
      <c r="E457" s="155" t="s">
        <v>299</v>
      </c>
      <c r="F457" s="155" t="s">
        <v>38</v>
      </c>
      <c r="G457" s="156"/>
      <c r="H457" s="156"/>
      <c r="I457" s="156"/>
      <c r="J457" s="156"/>
      <c r="K457" s="156"/>
      <c r="L457" s="156"/>
      <c r="M457" s="157"/>
      <c r="N457" s="157"/>
      <c r="O457" s="157"/>
      <c r="P457" s="156"/>
      <c r="Q457" s="156"/>
      <c r="R457" s="156"/>
      <c r="S457" s="156"/>
      <c r="T457" s="156"/>
      <c r="U457" s="156"/>
      <c r="V457" s="156"/>
      <c r="W457" s="156"/>
      <c r="X457" s="156"/>
      <c r="Y457" s="156">
        <f>Y458+Y460</f>
        <v>0</v>
      </c>
      <c r="Z457" s="156">
        <f>Z458+Z460</f>
        <v>455</v>
      </c>
      <c r="AA457" s="156">
        <f>AA458+AA460</f>
        <v>455</v>
      </c>
      <c r="AB457" s="158">
        <f t="shared" si="84"/>
        <v>1</v>
      </c>
      <c r="AF457" s="153"/>
    </row>
    <row r="458" spans="1:32" ht="30" customHeight="1">
      <c r="A458" s="268" t="s">
        <v>102</v>
      </c>
      <c r="B458" s="155" t="s">
        <v>247</v>
      </c>
      <c r="C458" s="155" t="s">
        <v>45</v>
      </c>
      <c r="D458" s="155" t="s">
        <v>45</v>
      </c>
      <c r="E458" s="155" t="s">
        <v>299</v>
      </c>
      <c r="F458" s="155" t="s">
        <v>103</v>
      </c>
      <c r="G458" s="156"/>
      <c r="H458" s="156"/>
      <c r="I458" s="156"/>
      <c r="J458" s="156"/>
      <c r="K458" s="156"/>
      <c r="L458" s="156"/>
      <c r="M458" s="157"/>
      <c r="N458" s="157"/>
      <c r="O458" s="157"/>
      <c r="P458" s="156"/>
      <c r="Q458" s="156"/>
      <c r="R458" s="156"/>
      <c r="S458" s="156"/>
      <c r="T458" s="156"/>
      <c r="U458" s="156"/>
      <c r="V458" s="156"/>
      <c r="W458" s="156"/>
      <c r="X458" s="156"/>
      <c r="Y458" s="156">
        <f>Y459</f>
        <v>0</v>
      </c>
      <c r="Z458" s="156">
        <f>Z459</f>
        <v>278.26</v>
      </c>
      <c r="AA458" s="156">
        <f>AA459</f>
        <v>278.26</v>
      </c>
      <c r="AB458" s="158">
        <f t="shared" si="84"/>
        <v>1</v>
      </c>
      <c r="AF458" s="153"/>
    </row>
    <row r="459" spans="1:32" ht="26.25" customHeight="1">
      <c r="A459" s="268" t="s">
        <v>106</v>
      </c>
      <c r="B459" s="155" t="s">
        <v>247</v>
      </c>
      <c r="C459" s="155" t="s">
        <v>45</v>
      </c>
      <c r="D459" s="155" t="s">
        <v>45</v>
      </c>
      <c r="E459" s="155" t="s">
        <v>299</v>
      </c>
      <c r="F459" s="155" t="s">
        <v>107</v>
      </c>
      <c r="G459" s="156"/>
      <c r="H459" s="156"/>
      <c r="I459" s="156"/>
      <c r="J459" s="156"/>
      <c r="K459" s="156"/>
      <c r="L459" s="156"/>
      <c r="M459" s="157"/>
      <c r="N459" s="157"/>
      <c r="O459" s="157"/>
      <c r="P459" s="156"/>
      <c r="Q459" s="156"/>
      <c r="R459" s="156"/>
      <c r="S459" s="156"/>
      <c r="T459" s="156"/>
      <c r="U459" s="156"/>
      <c r="V459" s="156"/>
      <c r="W459" s="156"/>
      <c r="X459" s="156"/>
      <c r="Y459" s="156">
        <v>0</v>
      </c>
      <c r="Z459" s="156">
        <v>278.26</v>
      </c>
      <c r="AA459" s="156">
        <v>278.26</v>
      </c>
      <c r="AB459" s="158">
        <f t="shared" si="84"/>
        <v>1</v>
      </c>
      <c r="AF459" s="153"/>
    </row>
    <row r="460" spans="1:32" ht="25.5" customHeight="1">
      <c r="A460" s="261" t="s">
        <v>270</v>
      </c>
      <c r="B460" s="155" t="s">
        <v>247</v>
      </c>
      <c r="C460" s="155" t="s">
        <v>45</v>
      </c>
      <c r="D460" s="155" t="s">
        <v>45</v>
      </c>
      <c r="E460" s="155" t="s">
        <v>299</v>
      </c>
      <c r="F460" s="155" t="s">
        <v>271</v>
      </c>
      <c r="G460" s="156"/>
      <c r="H460" s="156"/>
      <c r="I460" s="156"/>
      <c r="J460" s="156"/>
      <c r="K460" s="156"/>
      <c r="L460" s="156"/>
      <c r="M460" s="157"/>
      <c r="N460" s="157"/>
      <c r="O460" s="157"/>
      <c r="P460" s="156"/>
      <c r="Q460" s="156"/>
      <c r="R460" s="156"/>
      <c r="S460" s="156"/>
      <c r="T460" s="156"/>
      <c r="U460" s="156"/>
      <c r="V460" s="156"/>
      <c r="W460" s="156"/>
      <c r="X460" s="156"/>
      <c r="Y460" s="156">
        <v>0</v>
      </c>
      <c r="Z460" s="156">
        <v>176.74</v>
      </c>
      <c r="AA460" s="156">
        <v>176.74</v>
      </c>
      <c r="AB460" s="158">
        <f t="shared" si="84"/>
        <v>1</v>
      </c>
      <c r="AF460" s="153"/>
    </row>
    <row r="461" spans="1:32" ht="15.75">
      <c r="A461" s="208" t="s">
        <v>172</v>
      </c>
      <c r="B461" s="256" t="s">
        <v>247</v>
      </c>
      <c r="C461" s="155" t="s">
        <v>45</v>
      </c>
      <c r="D461" s="155" t="s">
        <v>45</v>
      </c>
      <c r="E461" s="155" t="s">
        <v>173</v>
      </c>
      <c r="F461" s="155" t="s">
        <v>38</v>
      </c>
      <c r="G461" s="156"/>
      <c r="H461" s="156"/>
      <c r="I461" s="156"/>
      <c r="J461" s="156"/>
      <c r="K461" s="156"/>
      <c r="L461" s="156"/>
      <c r="M461" s="157"/>
      <c r="N461" s="157"/>
      <c r="O461" s="157"/>
      <c r="P461" s="156"/>
      <c r="Q461" s="156"/>
      <c r="R461" s="156"/>
      <c r="S461" s="156">
        <v>200</v>
      </c>
      <c r="T461" s="156" t="e">
        <f>#REF!</f>
        <v>#REF!</v>
      </c>
      <c r="U461" s="156" t="e">
        <f>#REF!</f>
        <v>#REF!</v>
      </c>
      <c r="V461" s="156" t="e">
        <f>#REF!</f>
        <v>#REF!</v>
      </c>
      <c r="W461" s="165" t="e">
        <f>U461/T461</f>
        <v>#REF!</v>
      </c>
      <c r="X461" s="250" t="e">
        <f>U461/V461</f>
        <v>#REF!</v>
      </c>
      <c r="Y461" s="196">
        <f>Y462+Y466+Y475+Y471</f>
        <v>947</v>
      </c>
      <c r="Z461" s="196">
        <f>Z462+Z466+Z475+Z471</f>
        <v>950.0699999999999</v>
      </c>
      <c r="AA461" s="196">
        <f>AA462+AA466+AA475+AA471</f>
        <v>944.8</v>
      </c>
      <c r="AB461" s="158">
        <f t="shared" si="84"/>
        <v>0.9944530403022935</v>
      </c>
      <c r="AF461" s="153"/>
    </row>
    <row r="462" spans="1:32" ht="94.5">
      <c r="A462" s="162" t="s">
        <v>231</v>
      </c>
      <c r="B462" s="256" t="s">
        <v>247</v>
      </c>
      <c r="C462" s="155" t="s">
        <v>45</v>
      </c>
      <c r="D462" s="155" t="s">
        <v>45</v>
      </c>
      <c r="E462" s="155" t="s">
        <v>232</v>
      </c>
      <c r="F462" s="155" t="s">
        <v>38</v>
      </c>
      <c r="G462" s="156"/>
      <c r="H462" s="156"/>
      <c r="I462" s="156"/>
      <c r="J462" s="156"/>
      <c r="K462" s="156"/>
      <c r="L462" s="156"/>
      <c r="M462" s="157"/>
      <c r="N462" s="157"/>
      <c r="O462" s="157"/>
      <c r="P462" s="156"/>
      <c r="Q462" s="156"/>
      <c r="R462" s="156"/>
      <c r="S462" s="156">
        <v>200</v>
      </c>
      <c r="T462" s="156">
        <f>15+30+100+55</f>
        <v>200</v>
      </c>
      <c r="U462" s="156">
        <f>15+30+100+55</f>
        <v>200</v>
      </c>
      <c r="V462" s="156">
        <f>15+30+100+55</f>
        <v>200</v>
      </c>
      <c r="W462" s="156">
        <f>15+30+100+55</f>
        <v>200</v>
      </c>
      <c r="X462" s="156">
        <f>15+30+100+55</f>
        <v>200</v>
      </c>
      <c r="Y462" s="156">
        <f aca="true" t="shared" si="85" ref="Y462:AA464">Y463</f>
        <v>210</v>
      </c>
      <c r="Z462" s="156">
        <f t="shared" si="85"/>
        <v>180</v>
      </c>
      <c r="AA462" s="156">
        <f t="shared" si="85"/>
        <v>180</v>
      </c>
      <c r="AB462" s="158">
        <f t="shared" si="84"/>
        <v>1</v>
      </c>
      <c r="AF462" s="153"/>
    </row>
    <row r="463" spans="1:32" ht="47.25">
      <c r="A463" s="163" t="s">
        <v>100</v>
      </c>
      <c r="B463" s="256" t="s">
        <v>247</v>
      </c>
      <c r="C463" s="155" t="s">
        <v>45</v>
      </c>
      <c r="D463" s="155" t="s">
        <v>45</v>
      </c>
      <c r="E463" s="155" t="s">
        <v>232</v>
      </c>
      <c r="F463" s="155" t="s">
        <v>101</v>
      </c>
      <c r="G463" s="155" t="s">
        <v>101</v>
      </c>
      <c r="H463" s="157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  <c r="U463" s="156"/>
      <c r="V463" s="156"/>
      <c r="W463" s="156"/>
      <c r="X463" s="165"/>
      <c r="Y463" s="157">
        <f t="shared" si="85"/>
        <v>210</v>
      </c>
      <c r="Z463" s="157">
        <f t="shared" si="85"/>
        <v>180</v>
      </c>
      <c r="AA463" s="157">
        <f t="shared" si="85"/>
        <v>180</v>
      </c>
      <c r="AB463" s="158">
        <f t="shared" si="84"/>
        <v>1</v>
      </c>
      <c r="AF463" s="153"/>
    </row>
    <row r="464" spans="1:32" ht="47.25">
      <c r="A464" s="163" t="s">
        <v>102</v>
      </c>
      <c r="B464" s="256" t="s">
        <v>247</v>
      </c>
      <c r="C464" s="155" t="s">
        <v>45</v>
      </c>
      <c r="D464" s="155" t="s">
        <v>45</v>
      </c>
      <c r="E464" s="155" t="s">
        <v>232</v>
      </c>
      <c r="F464" s="155" t="s">
        <v>103</v>
      </c>
      <c r="G464" s="155" t="s">
        <v>103</v>
      </c>
      <c r="H464" s="157"/>
      <c r="I464" s="157"/>
      <c r="J464" s="157"/>
      <c r="K464" s="157"/>
      <c r="L464" s="157"/>
      <c r="M464" s="157"/>
      <c r="N464" s="157"/>
      <c r="O464" s="157"/>
      <c r="P464" s="157"/>
      <c r="Q464" s="157"/>
      <c r="R464" s="157"/>
      <c r="S464" s="157"/>
      <c r="T464" s="157"/>
      <c r="U464" s="156"/>
      <c r="V464" s="156"/>
      <c r="W464" s="156"/>
      <c r="X464" s="165"/>
      <c r="Y464" s="157">
        <f t="shared" si="85"/>
        <v>210</v>
      </c>
      <c r="Z464" s="157">
        <f t="shared" si="85"/>
        <v>180</v>
      </c>
      <c r="AA464" s="157">
        <f t="shared" si="85"/>
        <v>180</v>
      </c>
      <c r="AB464" s="158">
        <f t="shared" si="84"/>
        <v>1</v>
      </c>
      <c r="AF464" s="153"/>
    </row>
    <row r="465" spans="1:32" ht="47.25">
      <c r="A465" s="163" t="s">
        <v>106</v>
      </c>
      <c r="B465" s="256" t="s">
        <v>247</v>
      </c>
      <c r="C465" s="155" t="s">
        <v>45</v>
      </c>
      <c r="D465" s="155" t="s">
        <v>45</v>
      </c>
      <c r="E465" s="155" t="s">
        <v>232</v>
      </c>
      <c r="F465" s="155" t="s">
        <v>107</v>
      </c>
      <c r="G465" s="155" t="s">
        <v>107</v>
      </c>
      <c r="H465" s="157"/>
      <c r="I465" s="157"/>
      <c r="J465" s="157"/>
      <c r="K465" s="157"/>
      <c r="L465" s="157"/>
      <c r="M465" s="157"/>
      <c r="N465" s="157"/>
      <c r="O465" s="157"/>
      <c r="P465" s="157"/>
      <c r="Q465" s="157"/>
      <c r="R465" s="157"/>
      <c r="S465" s="157"/>
      <c r="T465" s="157"/>
      <c r="U465" s="156"/>
      <c r="V465" s="156"/>
      <c r="W465" s="156"/>
      <c r="X465" s="165"/>
      <c r="Y465" s="157">
        <v>210</v>
      </c>
      <c r="Z465" s="157">
        <v>180</v>
      </c>
      <c r="AA465" s="196">
        <v>180</v>
      </c>
      <c r="AB465" s="158">
        <f t="shared" si="84"/>
        <v>1</v>
      </c>
      <c r="AF465" s="153"/>
    </row>
    <row r="466" spans="1:32" ht="94.5">
      <c r="A466" s="162" t="s">
        <v>300</v>
      </c>
      <c r="B466" s="256" t="s">
        <v>247</v>
      </c>
      <c r="C466" s="155" t="s">
        <v>45</v>
      </c>
      <c r="D466" s="155" t="s">
        <v>45</v>
      </c>
      <c r="E466" s="155" t="s">
        <v>301</v>
      </c>
      <c r="F466" s="155" t="s">
        <v>38</v>
      </c>
      <c r="G466" s="156"/>
      <c r="H466" s="156"/>
      <c r="I466" s="156"/>
      <c r="J466" s="156"/>
      <c r="K466" s="156"/>
      <c r="L466" s="156"/>
      <c r="M466" s="157"/>
      <c r="N466" s="157"/>
      <c r="O466" s="157"/>
      <c r="P466" s="156"/>
      <c r="Q466" s="156"/>
      <c r="R466" s="156"/>
      <c r="S466" s="156"/>
      <c r="T466" s="156"/>
      <c r="U466" s="156"/>
      <c r="V466" s="156"/>
      <c r="W466" s="165"/>
      <c r="X466" s="165"/>
      <c r="Y466" s="196">
        <f>Y467+Y470</f>
        <v>315</v>
      </c>
      <c r="Z466" s="196">
        <f>Z467+Z470</f>
        <v>315</v>
      </c>
      <c r="AA466" s="196">
        <f>AA467+AA470</f>
        <v>315</v>
      </c>
      <c r="AB466" s="158">
        <f t="shared" si="84"/>
        <v>1</v>
      </c>
      <c r="AF466" s="153"/>
    </row>
    <row r="467" spans="1:32" ht="47.25">
      <c r="A467" s="163" t="s">
        <v>100</v>
      </c>
      <c r="B467" s="256" t="s">
        <v>247</v>
      </c>
      <c r="C467" s="155" t="s">
        <v>45</v>
      </c>
      <c r="D467" s="155" t="s">
        <v>45</v>
      </c>
      <c r="E467" s="155" t="s">
        <v>301</v>
      </c>
      <c r="F467" s="155" t="s">
        <v>101</v>
      </c>
      <c r="G467" s="155" t="s">
        <v>101</v>
      </c>
      <c r="H467" s="157"/>
      <c r="I467" s="157"/>
      <c r="J467" s="157"/>
      <c r="K467" s="157"/>
      <c r="L467" s="157"/>
      <c r="M467" s="157"/>
      <c r="N467" s="157"/>
      <c r="O467" s="157"/>
      <c r="P467" s="157"/>
      <c r="Q467" s="157"/>
      <c r="R467" s="157"/>
      <c r="S467" s="157"/>
      <c r="T467" s="157"/>
      <c r="U467" s="156"/>
      <c r="V467" s="156"/>
      <c r="W467" s="156"/>
      <c r="X467" s="165"/>
      <c r="Y467" s="157">
        <f aca="true" t="shared" si="86" ref="Y467:AA468">Y468</f>
        <v>177</v>
      </c>
      <c r="Z467" s="157">
        <f t="shared" si="86"/>
        <v>177</v>
      </c>
      <c r="AA467" s="157">
        <f t="shared" si="86"/>
        <v>177</v>
      </c>
      <c r="AB467" s="158">
        <f t="shared" si="84"/>
        <v>1</v>
      </c>
      <c r="AF467" s="153"/>
    </row>
    <row r="468" spans="1:32" ht="47.25">
      <c r="A468" s="163" t="s">
        <v>102</v>
      </c>
      <c r="B468" s="256" t="s">
        <v>247</v>
      </c>
      <c r="C468" s="155" t="s">
        <v>45</v>
      </c>
      <c r="D468" s="155" t="s">
        <v>45</v>
      </c>
      <c r="E468" s="155" t="s">
        <v>301</v>
      </c>
      <c r="F468" s="155" t="s">
        <v>103</v>
      </c>
      <c r="G468" s="155" t="s">
        <v>103</v>
      </c>
      <c r="H468" s="157"/>
      <c r="I468" s="157"/>
      <c r="J468" s="157"/>
      <c r="K468" s="157"/>
      <c r="L468" s="157"/>
      <c r="M468" s="157"/>
      <c r="N468" s="157"/>
      <c r="O468" s="157"/>
      <c r="P468" s="157"/>
      <c r="Q468" s="157"/>
      <c r="R468" s="157"/>
      <c r="S468" s="157"/>
      <c r="T468" s="157"/>
      <c r="U468" s="156"/>
      <c r="V468" s="156"/>
      <c r="W468" s="156"/>
      <c r="X468" s="165"/>
      <c r="Y468" s="157">
        <f t="shared" si="86"/>
        <v>177</v>
      </c>
      <c r="Z468" s="157">
        <f t="shared" si="86"/>
        <v>177</v>
      </c>
      <c r="AA468" s="157">
        <f t="shared" si="86"/>
        <v>177</v>
      </c>
      <c r="AB468" s="158">
        <f t="shared" si="84"/>
        <v>1</v>
      </c>
      <c r="AF468" s="153"/>
    </row>
    <row r="469" spans="1:32" ht="47.25">
      <c r="A469" s="163" t="s">
        <v>106</v>
      </c>
      <c r="B469" s="256" t="s">
        <v>247</v>
      </c>
      <c r="C469" s="155" t="s">
        <v>45</v>
      </c>
      <c r="D469" s="155" t="s">
        <v>45</v>
      </c>
      <c r="E469" s="155" t="s">
        <v>301</v>
      </c>
      <c r="F469" s="155" t="s">
        <v>107</v>
      </c>
      <c r="G469" s="155" t="s">
        <v>107</v>
      </c>
      <c r="H469" s="157"/>
      <c r="I469" s="157"/>
      <c r="J469" s="157"/>
      <c r="K469" s="157"/>
      <c r="L469" s="157"/>
      <c r="M469" s="157"/>
      <c r="N469" s="157"/>
      <c r="O469" s="157"/>
      <c r="P469" s="157"/>
      <c r="Q469" s="157"/>
      <c r="R469" s="157"/>
      <c r="S469" s="157"/>
      <c r="T469" s="157"/>
      <c r="U469" s="156"/>
      <c r="V469" s="156"/>
      <c r="W469" s="156"/>
      <c r="X469" s="165"/>
      <c r="Y469" s="157">
        <v>177</v>
      </c>
      <c r="Z469" s="157">
        <v>177</v>
      </c>
      <c r="AA469" s="196">
        <v>177</v>
      </c>
      <c r="AB469" s="158">
        <f t="shared" si="84"/>
        <v>1</v>
      </c>
      <c r="AF469" s="153"/>
    </row>
    <row r="470" spans="1:32" ht="31.5">
      <c r="A470" s="208" t="s">
        <v>270</v>
      </c>
      <c r="B470" s="256" t="s">
        <v>247</v>
      </c>
      <c r="C470" s="155" t="s">
        <v>45</v>
      </c>
      <c r="D470" s="155" t="s">
        <v>45</v>
      </c>
      <c r="E470" s="155" t="s">
        <v>301</v>
      </c>
      <c r="F470" s="155" t="s">
        <v>271</v>
      </c>
      <c r="G470" s="156"/>
      <c r="H470" s="156"/>
      <c r="I470" s="156"/>
      <c r="J470" s="156"/>
      <c r="K470" s="156"/>
      <c r="L470" s="156"/>
      <c r="M470" s="157"/>
      <c r="N470" s="157"/>
      <c r="O470" s="157"/>
      <c r="P470" s="156"/>
      <c r="Q470" s="156"/>
      <c r="R470" s="156"/>
      <c r="S470" s="156"/>
      <c r="T470" s="156"/>
      <c r="U470" s="156"/>
      <c r="V470" s="156"/>
      <c r="W470" s="165"/>
      <c r="X470" s="165"/>
      <c r="Y470" s="196">
        <v>138</v>
      </c>
      <c r="Z470" s="196">
        <v>138</v>
      </c>
      <c r="AA470" s="196">
        <v>138</v>
      </c>
      <c r="AB470" s="158">
        <f t="shared" si="84"/>
        <v>1</v>
      </c>
      <c r="AF470" s="153"/>
    </row>
    <row r="471" spans="1:32" ht="78.75">
      <c r="A471" s="176" t="s">
        <v>302</v>
      </c>
      <c r="B471" s="256" t="s">
        <v>247</v>
      </c>
      <c r="C471" s="155" t="s">
        <v>45</v>
      </c>
      <c r="D471" s="155" t="s">
        <v>45</v>
      </c>
      <c r="E471" s="155" t="s">
        <v>303</v>
      </c>
      <c r="F471" s="155" t="s">
        <v>38</v>
      </c>
      <c r="G471" s="155"/>
      <c r="H471" s="157"/>
      <c r="I471" s="157"/>
      <c r="J471" s="157"/>
      <c r="K471" s="157"/>
      <c r="L471" s="157"/>
      <c r="M471" s="157"/>
      <c r="N471" s="190"/>
      <c r="O471" s="190"/>
      <c r="P471" s="190"/>
      <c r="Q471" s="157"/>
      <c r="R471" s="157"/>
      <c r="S471" s="157"/>
      <c r="T471" s="157"/>
      <c r="U471" s="156"/>
      <c r="V471" s="156"/>
      <c r="W471" s="156"/>
      <c r="X471" s="165"/>
      <c r="Y471" s="157">
        <f aca="true" t="shared" si="87" ref="Y471:AA473">Y472</f>
        <v>42</v>
      </c>
      <c r="Z471" s="157">
        <f t="shared" si="87"/>
        <v>0</v>
      </c>
      <c r="AA471" s="157">
        <f t="shared" si="87"/>
        <v>0</v>
      </c>
      <c r="AB471" s="158">
        <v>0</v>
      </c>
      <c r="AF471" s="153"/>
    </row>
    <row r="472" spans="1:32" ht="47.25">
      <c r="A472" s="176" t="s">
        <v>100</v>
      </c>
      <c r="B472" s="256" t="s">
        <v>247</v>
      </c>
      <c r="C472" s="155" t="s">
        <v>45</v>
      </c>
      <c r="D472" s="155" t="s">
        <v>45</v>
      </c>
      <c r="E472" s="155" t="s">
        <v>303</v>
      </c>
      <c r="F472" s="155" t="s">
        <v>101</v>
      </c>
      <c r="G472" s="155" t="s">
        <v>101</v>
      </c>
      <c r="H472" s="157"/>
      <c r="I472" s="157"/>
      <c r="J472" s="157"/>
      <c r="K472" s="157"/>
      <c r="L472" s="157"/>
      <c r="M472" s="157"/>
      <c r="N472" s="190"/>
      <c r="O472" s="190"/>
      <c r="P472" s="190"/>
      <c r="Q472" s="157"/>
      <c r="R472" s="157"/>
      <c r="S472" s="157"/>
      <c r="T472" s="157"/>
      <c r="U472" s="156"/>
      <c r="V472" s="156"/>
      <c r="W472" s="156"/>
      <c r="X472" s="165"/>
      <c r="Y472" s="157">
        <f t="shared" si="87"/>
        <v>42</v>
      </c>
      <c r="Z472" s="157">
        <f t="shared" si="87"/>
        <v>0</v>
      </c>
      <c r="AA472" s="157">
        <f t="shared" si="87"/>
        <v>0</v>
      </c>
      <c r="AB472" s="158">
        <v>0</v>
      </c>
      <c r="AF472" s="153"/>
    </row>
    <row r="473" spans="1:32" ht="47.25">
      <c r="A473" s="176" t="s">
        <v>102</v>
      </c>
      <c r="B473" s="256" t="s">
        <v>247</v>
      </c>
      <c r="C473" s="155" t="s">
        <v>45</v>
      </c>
      <c r="D473" s="155" t="s">
        <v>45</v>
      </c>
      <c r="E473" s="155" t="s">
        <v>303</v>
      </c>
      <c r="F473" s="155" t="s">
        <v>103</v>
      </c>
      <c r="G473" s="155" t="s">
        <v>103</v>
      </c>
      <c r="H473" s="157"/>
      <c r="I473" s="157"/>
      <c r="J473" s="157"/>
      <c r="K473" s="157"/>
      <c r="L473" s="157"/>
      <c r="M473" s="157"/>
      <c r="N473" s="190"/>
      <c r="O473" s="190"/>
      <c r="P473" s="190"/>
      <c r="Q473" s="157"/>
      <c r="R473" s="157"/>
      <c r="S473" s="157"/>
      <c r="T473" s="157"/>
      <c r="U473" s="156"/>
      <c r="V473" s="156"/>
      <c r="W473" s="156"/>
      <c r="X473" s="165"/>
      <c r="Y473" s="157">
        <f t="shared" si="87"/>
        <v>42</v>
      </c>
      <c r="Z473" s="157">
        <f t="shared" si="87"/>
        <v>0</v>
      </c>
      <c r="AA473" s="157">
        <f t="shared" si="87"/>
        <v>0</v>
      </c>
      <c r="AB473" s="158">
        <v>0</v>
      </c>
      <c r="AF473" s="153"/>
    </row>
    <row r="474" spans="1:32" ht="47.25">
      <c r="A474" s="176" t="s">
        <v>106</v>
      </c>
      <c r="B474" s="256" t="s">
        <v>247</v>
      </c>
      <c r="C474" s="155" t="s">
        <v>45</v>
      </c>
      <c r="D474" s="155" t="s">
        <v>45</v>
      </c>
      <c r="E474" s="155" t="s">
        <v>303</v>
      </c>
      <c r="F474" s="155" t="s">
        <v>107</v>
      </c>
      <c r="G474" s="155" t="s">
        <v>107</v>
      </c>
      <c r="H474" s="157"/>
      <c r="I474" s="157"/>
      <c r="J474" s="157"/>
      <c r="K474" s="157"/>
      <c r="L474" s="157"/>
      <c r="M474" s="157"/>
      <c r="N474" s="190"/>
      <c r="O474" s="190"/>
      <c r="P474" s="190"/>
      <c r="Q474" s="157"/>
      <c r="R474" s="157"/>
      <c r="S474" s="157"/>
      <c r="T474" s="157"/>
      <c r="U474" s="156"/>
      <c r="V474" s="156"/>
      <c r="W474" s="156"/>
      <c r="X474" s="165"/>
      <c r="Y474" s="157">
        <v>42</v>
      </c>
      <c r="Z474" s="157">
        <v>0</v>
      </c>
      <c r="AA474" s="157">
        <v>0</v>
      </c>
      <c r="AB474" s="158">
        <v>0</v>
      </c>
      <c r="AF474" s="153"/>
    </row>
    <row r="475" spans="1:32" ht="63">
      <c r="A475" s="208" t="s">
        <v>304</v>
      </c>
      <c r="B475" s="256" t="s">
        <v>247</v>
      </c>
      <c r="C475" s="155" t="s">
        <v>45</v>
      </c>
      <c r="D475" s="155" t="s">
        <v>45</v>
      </c>
      <c r="E475" s="155" t="s">
        <v>305</v>
      </c>
      <c r="F475" s="155" t="s">
        <v>38</v>
      </c>
      <c r="G475" s="156"/>
      <c r="H475" s="156"/>
      <c r="I475" s="156"/>
      <c r="J475" s="156"/>
      <c r="K475" s="156"/>
      <c r="L475" s="156"/>
      <c r="M475" s="157"/>
      <c r="N475" s="157"/>
      <c r="O475" s="157"/>
      <c r="P475" s="156"/>
      <c r="Q475" s="156"/>
      <c r="R475" s="156"/>
      <c r="S475" s="156"/>
      <c r="T475" s="156"/>
      <c r="U475" s="156"/>
      <c r="V475" s="156"/>
      <c r="W475" s="165"/>
      <c r="X475" s="165"/>
      <c r="Y475" s="196">
        <f>Y476+Y477</f>
        <v>380</v>
      </c>
      <c r="Z475" s="196">
        <f>Z476+Z477</f>
        <v>455.07</v>
      </c>
      <c r="AA475" s="196">
        <f>AA476+AA477</f>
        <v>449.8</v>
      </c>
      <c r="AB475" s="158">
        <f aca="true" t="shared" si="88" ref="AB475:AB503">AA475/Z475</f>
        <v>0.9884193640538819</v>
      </c>
      <c r="AF475" s="153"/>
    </row>
    <row r="476" spans="1:32" ht="26.25" customHeight="1">
      <c r="A476" s="171" t="s">
        <v>98</v>
      </c>
      <c r="B476" s="256" t="s">
        <v>247</v>
      </c>
      <c r="C476" s="155" t="s">
        <v>45</v>
      </c>
      <c r="D476" s="155" t="s">
        <v>45</v>
      </c>
      <c r="E476" s="155" t="s">
        <v>305</v>
      </c>
      <c r="F476" s="155" t="s">
        <v>152</v>
      </c>
      <c r="G476" s="155" t="s">
        <v>99</v>
      </c>
      <c r="H476" s="157"/>
      <c r="I476" s="157"/>
      <c r="J476" s="157"/>
      <c r="K476" s="157"/>
      <c r="L476" s="157"/>
      <c r="M476" s="157"/>
      <c r="N476" s="157"/>
      <c r="O476" s="157"/>
      <c r="P476" s="157"/>
      <c r="Q476" s="157"/>
      <c r="R476" s="157"/>
      <c r="S476" s="157"/>
      <c r="T476" s="157"/>
      <c r="U476" s="156"/>
      <c r="V476" s="156"/>
      <c r="W476" s="156"/>
      <c r="X476" s="165"/>
      <c r="Y476" s="157">
        <v>15</v>
      </c>
      <c r="Z476" s="157">
        <v>7.42</v>
      </c>
      <c r="AA476" s="157">
        <v>5.6</v>
      </c>
      <c r="AB476" s="158">
        <f t="shared" si="88"/>
        <v>0.7547169811320754</v>
      </c>
      <c r="AF476" s="153"/>
    </row>
    <row r="477" spans="1:32" ht="47.25">
      <c r="A477" s="163" t="s">
        <v>100</v>
      </c>
      <c r="B477" s="256" t="s">
        <v>247</v>
      </c>
      <c r="C477" s="155" t="s">
        <v>45</v>
      </c>
      <c r="D477" s="155" t="s">
        <v>45</v>
      </c>
      <c r="E477" s="155" t="s">
        <v>305</v>
      </c>
      <c r="F477" s="155" t="s">
        <v>101</v>
      </c>
      <c r="G477" s="155" t="s">
        <v>101</v>
      </c>
      <c r="H477" s="157"/>
      <c r="I477" s="157"/>
      <c r="J477" s="157"/>
      <c r="K477" s="157"/>
      <c r="L477" s="157"/>
      <c r="M477" s="157"/>
      <c r="N477" s="157"/>
      <c r="O477" s="157"/>
      <c r="P477" s="157"/>
      <c r="Q477" s="157"/>
      <c r="R477" s="157"/>
      <c r="S477" s="157"/>
      <c r="T477" s="157"/>
      <c r="U477" s="156"/>
      <c r="V477" s="156"/>
      <c r="W477" s="156"/>
      <c r="X477" s="165"/>
      <c r="Y477" s="157">
        <f aca="true" t="shared" si="89" ref="Y477:AA478">Y478</f>
        <v>365</v>
      </c>
      <c r="Z477" s="157">
        <f t="shared" si="89"/>
        <v>447.65</v>
      </c>
      <c r="AA477" s="157">
        <f t="shared" si="89"/>
        <v>444.2</v>
      </c>
      <c r="AB477" s="158">
        <f t="shared" si="88"/>
        <v>0.9922930861163856</v>
      </c>
      <c r="AF477" s="153"/>
    </row>
    <row r="478" spans="1:32" ht="47.25">
      <c r="A478" s="163" t="s">
        <v>102</v>
      </c>
      <c r="B478" s="256" t="s">
        <v>247</v>
      </c>
      <c r="C478" s="155" t="s">
        <v>45</v>
      </c>
      <c r="D478" s="155" t="s">
        <v>45</v>
      </c>
      <c r="E478" s="155" t="s">
        <v>305</v>
      </c>
      <c r="F478" s="155" t="s">
        <v>103</v>
      </c>
      <c r="G478" s="155" t="s">
        <v>103</v>
      </c>
      <c r="H478" s="157"/>
      <c r="I478" s="157"/>
      <c r="J478" s="157"/>
      <c r="K478" s="157"/>
      <c r="L478" s="157"/>
      <c r="M478" s="157"/>
      <c r="N478" s="157"/>
      <c r="O478" s="157"/>
      <c r="P478" s="157"/>
      <c r="Q478" s="157"/>
      <c r="R478" s="157"/>
      <c r="S478" s="157"/>
      <c r="T478" s="157"/>
      <c r="U478" s="156"/>
      <c r="V478" s="156"/>
      <c r="W478" s="156"/>
      <c r="X478" s="165"/>
      <c r="Y478" s="157">
        <f t="shared" si="89"/>
        <v>365</v>
      </c>
      <c r="Z478" s="157">
        <f t="shared" si="89"/>
        <v>447.65</v>
      </c>
      <c r="AA478" s="157">
        <f t="shared" si="89"/>
        <v>444.2</v>
      </c>
      <c r="AB478" s="158">
        <f t="shared" si="88"/>
        <v>0.9922930861163856</v>
      </c>
      <c r="AF478" s="153"/>
    </row>
    <row r="479" spans="1:32" ht="47.25">
      <c r="A479" s="163" t="s">
        <v>106</v>
      </c>
      <c r="B479" s="256" t="s">
        <v>247</v>
      </c>
      <c r="C479" s="155" t="s">
        <v>45</v>
      </c>
      <c r="D479" s="155" t="s">
        <v>45</v>
      </c>
      <c r="E479" s="155" t="s">
        <v>305</v>
      </c>
      <c r="F479" s="155" t="s">
        <v>107</v>
      </c>
      <c r="G479" s="155" t="s">
        <v>107</v>
      </c>
      <c r="H479" s="157"/>
      <c r="I479" s="157"/>
      <c r="J479" s="157"/>
      <c r="K479" s="157"/>
      <c r="L479" s="157"/>
      <c r="M479" s="157"/>
      <c r="N479" s="157"/>
      <c r="O479" s="157"/>
      <c r="P479" s="157"/>
      <c r="Q479" s="157"/>
      <c r="R479" s="157"/>
      <c r="S479" s="157"/>
      <c r="T479" s="157"/>
      <c r="U479" s="156"/>
      <c r="V479" s="156"/>
      <c r="W479" s="156"/>
      <c r="X479" s="165"/>
      <c r="Y479" s="157">
        <v>365</v>
      </c>
      <c r="Z479" s="157">
        <v>447.65</v>
      </c>
      <c r="AA479" s="157">
        <v>444.2</v>
      </c>
      <c r="AB479" s="158">
        <f t="shared" si="88"/>
        <v>0.9922930861163856</v>
      </c>
      <c r="AF479" s="153"/>
    </row>
    <row r="480" spans="1:32" ht="31.5">
      <c r="A480" s="197" t="s">
        <v>30</v>
      </c>
      <c r="B480" s="256" t="s">
        <v>247</v>
      </c>
      <c r="C480" s="155" t="s">
        <v>45</v>
      </c>
      <c r="D480" s="155" t="s">
        <v>46</v>
      </c>
      <c r="E480" s="155" t="s">
        <v>40</v>
      </c>
      <c r="F480" s="155" t="s">
        <v>38</v>
      </c>
      <c r="G480" s="157" t="e">
        <f>#REF!+G481+#REF!+#REF!</f>
        <v>#REF!</v>
      </c>
      <c r="H480" s="157" t="e">
        <f>#REF!+H481+#REF!+#REF!</f>
        <v>#REF!</v>
      </c>
      <c r="I480" s="157" t="e">
        <f>#REF!+I481+#REF!+#REF!</f>
        <v>#REF!</v>
      </c>
      <c r="J480" s="157" t="e">
        <f>#REF!+J481+#REF!+#REF!</f>
        <v>#REF!</v>
      </c>
      <c r="K480" s="157" t="e">
        <f>#REF!+K481+#REF!+#REF!</f>
        <v>#REF!</v>
      </c>
      <c r="L480" s="157" t="e">
        <f>#REF!+L481+#REF!+#REF!</f>
        <v>#REF!</v>
      </c>
      <c r="M480" s="157">
        <v>8813</v>
      </c>
      <c r="N480" s="157">
        <v>8813</v>
      </c>
      <c r="O480" s="157">
        <v>0</v>
      </c>
      <c r="P480" s="157" t="e">
        <f>#REF!+P481+#REF!+#REF!</f>
        <v>#REF!</v>
      </c>
      <c r="Q480" s="157" t="e">
        <f>#REF!+Q481+#REF!+#REF!</f>
        <v>#REF!</v>
      </c>
      <c r="R480" s="157" t="e">
        <f>#REF!+R481+#REF!+#REF!</f>
        <v>#REF!</v>
      </c>
      <c r="S480" s="156" t="e">
        <f>#REF!+S481</f>
        <v>#REF!</v>
      </c>
      <c r="T480" s="156" t="e">
        <f>#REF!+T481</f>
        <v>#REF!</v>
      </c>
      <c r="U480" s="156" t="e">
        <f>#REF!+U481</f>
        <v>#REF!</v>
      </c>
      <c r="V480" s="156" t="e">
        <f>#REF!+V481</f>
        <v>#REF!</v>
      </c>
      <c r="W480" s="156" t="e">
        <f>#REF!+W481</f>
        <v>#REF!</v>
      </c>
      <c r="X480" s="156" t="e">
        <f>#REF!+X481</f>
        <v>#REF!</v>
      </c>
      <c r="Y480" s="156">
        <f>Y481+Y495</f>
        <v>13783.36</v>
      </c>
      <c r="Z480" s="156">
        <f>Z481+Z495</f>
        <v>13256.59</v>
      </c>
      <c r="AA480" s="156">
        <f>AA481+AA495</f>
        <v>13193.330000000002</v>
      </c>
      <c r="AB480" s="158">
        <f t="shared" si="88"/>
        <v>0.9952280337552871</v>
      </c>
      <c r="AF480" s="153"/>
    </row>
    <row r="481" spans="1:32" ht="110.25">
      <c r="A481" s="208" t="s">
        <v>306</v>
      </c>
      <c r="B481" s="256" t="s">
        <v>247</v>
      </c>
      <c r="C481" s="155" t="s">
        <v>45</v>
      </c>
      <c r="D481" s="155" t="s">
        <v>46</v>
      </c>
      <c r="E481" s="155">
        <v>4520000</v>
      </c>
      <c r="F481" s="155" t="s">
        <v>38</v>
      </c>
      <c r="G481" s="156">
        <v>4293</v>
      </c>
      <c r="H481" s="156">
        <v>4293</v>
      </c>
      <c r="I481" s="156"/>
      <c r="J481" s="156"/>
      <c r="K481" s="156"/>
      <c r="L481" s="156"/>
      <c r="M481" s="157">
        <v>4293</v>
      </c>
      <c r="N481" s="157">
        <v>4293</v>
      </c>
      <c r="O481" s="157">
        <v>0</v>
      </c>
      <c r="P481" s="156"/>
      <c r="Q481" s="156"/>
      <c r="R481" s="156"/>
      <c r="S481" s="156" t="e">
        <f>#REF!</f>
        <v>#REF!</v>
      </c>
      <c r="T481" s="156" t="e">
        <f>#REF!</f>
        <v>#REF!</v>
      </c>
      <c r="U481" s="156" t="e">
        <f>#REF!</f>
        <v>#REF!</v>
      </c>
      <c r="V481" s="156" t="e">
        <f>#REF!</f>
        <v>#REF!</v>
      </c>
      <c r="W481" s="156" t="e">
        <f>#REF!</f>
        <v>#REF!</v>
      </c>
      <c r="X481" s="156" t="e">
        <f>#REF!</f>
        <v>#REF!</v>
      </c>
      <c r="Y481" s="156">
        <f>Y482</f>
        <v>11192.4</v>
      </c>
      <c r="Z481" s="156">
        <f>Z482</f>
        <v>12518.02</v>
      </c>
      <c r="AA481" s="156">
        <f>AA482</f>
        <v>12455.12</v>
      </c>
      <c r="AB481" s="158">
        <f t="shared" si="88"/>
        <v>0.9949752436886984</v>
      </c>
      <c r="AF481" s="153"/>
    </row>
    <row r="482" spans="1:32" ht="31.5">
      <c r="A482" s="208" t="s">
        <v>147</v>
      </c>
      <c r="B482" s="256" t="s">
        <v>247</v>
      </c>
      <c r="C482" s="155" t="s">
        <v>45</v>
      </c>
      <c r="D482" s="155" t="s">
        <v>46</v>
      </c>
      <c r="E482" s="155">
        <v>4529900</v>
      </c>
      <c r="F482" s="155" t="s">
        <v>38</v>
      </c>
      <c r="G482" s="156">
        <v>4293</v>
      </c>
      <c r="H482" s="156">
        <v>4293</v>
      </c>
      <c r="I482" s="156"/>
      <c r="J482" s="156"/>
      <c r="K482" s="156"/>
      <c r="L482" s="156"/>
      <c r="M482" s="157">
        <v>4293</v>
      </c>
      <c r="N482" s="157">
        <v>4293</v>
      </c>
      <c r="O482" s="157">
        <v>0</v>
      </c>
      <c r="P482" s="156"/>
      <c r="Q482" s="156"/>
      <c r="R482" s="156"/>
      <c r="S482" s="156" t="e">
        <f>#REF!</f>
        <v>#REF!</v>
      </c>
      <c r="T482" s="156" t="e">
        <f>#REF!</f>
        <v>#REF!</v>
      </c>
      <c r="U482" s="156" t="e">
        <f>#REF!</f>
        <v>#REF!</v>
      </c>
      <c r="V482" s="156" t="e">
        <f>#REF!</f>
        <v>#REF!</v>
      </c>
      <c r="W482" s="156" t="e">
        <f>#REF!</f>
        <v>#REF!</v>
      </c>
      <c r="X482" s="156" t="e">
        <f>#REF!</f>
        <v>#REF!</v>
      </c>
      <c r="Y482" s="156">
        <f>Y483+Y487+Y491</f>
        <v>11192.4</v>
      </c>
      <c r="Z482" s="156">
        <f>Z483+Z487+Z491</f>
        <v>12518.02</v>
      </c>
      <c r="AA482" s="156">
        <f>AA483+AA487+AA491</f>
        <v>12455.12</v>
      </c>
      <c r="AB482" s="158">
        <f t="shared" si="88"/>
        <v>0.9949752436886984</v>
      </c>
      <c r="AF482" s="153"/>
    </row>
    <row r="483" spans="1:32" ht="110.25">
      <c r="A483" s="169" t="s">
        <v>90</v>
      </c>
      <c r="B483" s="256" t="s">
        <v>247</v>
      </c>
      <c r="C483" s="155" t="s">
        <v>45</v>
      </c>
      <c r="D483" s="155" t="s">
        <v>46</v>
      </c>
      <c r="E483" s="155">
        <v>4529900</v>
      </c>
      <c r="F483" s="155" t="s">
        <v>95</v>
      </c>
      <c r="G483" s="155" t="s">
        <v>95</v>
      </c>
      <c r="H483" s="157"/>
      <c r="I483" s="157"/>
      <c r="J483" s="157"/>
      <c r="K483" s="157"/>
      <c r="L483" s="157"/>
      <c r="M483" s="157"/>
      <c r="N483" s="157"/>
      <c r="O483" s="157"/>
      <c r="P483" s="157"/>
      <c r="Q483" s="157"/>
      <c r="R483" s="157"/>
      <c r="S483" s="157"/>
      <c r="T483" s="156"/>
      <c r="U483" s="156"/>
      <c r="V483" s="156"/>
      <c r="W483" s="156"/>
      <c r="X483" s="156"/>
      <c r="Y483" s="156">
        <f>Y484</f>
        <v>10667.1</v>
      </c>
      <c r="Z483" s="156">
        <f>Z484</f>
        <v>12019.22</v>
      </c>
      <c r="AA483" s="156">
        <f>AA484</f>
        <v>11975.78</v>
      </c>
      <c r="AB483" s="158">
        <f t="shared" si="88"/>
        <v>0.9963857887616668</v>
      </c>
      <c r="AF483" s="153"/>
    </row>
    <row r="484" spans="1:32" ht="29.25" customHeight="1">
      <c r="A484" s="171" t="s">
        <v>149</v>
      </c>
      <c r="B484" s="256" t="s">
        <v>247</v>
      </c>
      <c r="C484" s="155" t="s">
        <v>45</v>
      </c>
      <c r="D484" s="155" t="s">
        <v>46</v>
      </c>
      <c r="E484" s="155">
        <v>4529900</v>
      </c>
      <c r="F484" s="155" t="s">
        <v>150</v>
      </c>
      <c r="G484" s="155" t="s">
        <v>96</v>
      </c>
      <c r="H484" s="157">
        <f aca="true" t="shared" si="90" ref="H484:M484">H481</f>
        <v>4293</v>
      </c>
      <c r="I484" s="157">
        <f t="shared" si="90"/>
        <v>0</v>
      </c>
      <c r="J484" s="157">
        <f t="shared" si="90"/>
        <v>0</v>
      </c>
      <c r="K484" s="157">
        <f t="shared" si="90"/>
        <v>0</v>
      </c>
      <c r="L484" s="157">
        <f t="shared" si="90"/>
        <v>0</v>
      </c>
      <c r="M484" s="157">
        <f t="shared" si="90"/>
        <v>4293</v>
      </c>
      <c r="N484" s="157">
        <v>5481.1</v>
      </c>
      <c r="O484" s="157">
        <v>5481.1</v>
      </c>
      <c r="P484" s="157">
        <v>0</v>
      </c>
      <c r="Q484" s="157">
        <f>Q481</f>
        <v>0</v>
      </c>
      <c r="R484" s="157">
        <f>R481</f>
        <v>0</v>
      </c>
      <c r="S484" s="157" t="e">
        <f>S481</f>
        <v>#REF!</v>
      </c>
      <c r="T484" s="157">
        <v>3924</v>
      </c>
      <c r="U484" s="156">
        <f>3703+221+157</f>
        <v>4081</v>
      </c>
      <c r="V484" s="156">
        <v>3321</v>
      </c>
      <c r="W484" s="156">
        <v>694.4</v>
      </c>
      <c r="X484" s="165">
        <f>V484/U484</f>
        <v>0.8137711345258515</v>
      </c>
      <c r="Y484" s="157">
        <f>Y485+Y486</f>
        <v>10667.1</v>
      </c>
      <c r="Z484" s="157">
        <f>Z485+Z486</f>
        <v>12019.22</v>
      </c>
      <c r="AA484" s="157">
        <f>AA485+AA486</f>
        <v>11975.78</v>
      </c>
      <c r="AB484" s="158">
        <f t="shared" si="88"/>
        <v>0.9963857887616668</v>
      </c>
      <c r="AF484" s="153"/>
    </row>
    <row r="485" spans="1:32" ht="31.5">
      <c r="A485" s="163" t="s">
        <v>92</v>
      </c>
      <c r="B485" s="256" t="s">
        <v>247</v>
      </c>
      <c r="C485" s="155" t="s">
        <v>45</v>
      </c>
      <c r="D485" s="155" t="s">
        <v>46</v>
      </c>
      <c r="E485" s="155">
        <v>4529900</v>
      </c>
      <c r="F485" s="155" t="s">
        <v>151</v>
      </c>
      <c r="G485" s="155" t="s">
        <v>97</v>
      </c>
      <c r="H485" s="157"/>
      <c r="I485" s="157"/>
      <c r="J485" s="157"/>
      <c r="K485" s="157"/>
      <c r="L485" s="157"/>
      <c r="M485" s="157"/>
      <c r="N485" s="157"/>
      <c r="O485" s="157"/>
      <c r="P485" s="157"/>
      <c r="Q485" s="157"/>
      <c r="R485" s="157"/>
      <c r="S485" s="157"/>
      <c r="T485" s="157"/>
      <c r="U485" s="156"/>
      <c r="V485" s="156"/>
      <c r="W485" s="156"/>
      <c r="X485" s="165"/>
      <c r="Y485" s="157">
        <v>10651.7</v>
      </c>
      <c r="Z485" s="157">
        <v>11997.3</v>
      </c>
      <c r="AA485" s="157">
        <v>11959.28</v>
      </c>
      <c r="AB485" s="158">
        <f t="shared" si="88"/>
        <v>0.9968309536312339</v>
      </c>
      <c r="AF485" s="153"/>
    </row>
    <row r="486" spans="1:32" ht="27" customHeight="1">
      <c r="A486" s="171" t="s">
        <v>98</v>
      </c>
      <c r="B486" s="256" t="s">
        <v>247</v>
      </c>
      <c r="C486" s="155" t="s">
        <v>45</v>
      </c>
      <c r="D486" s="155" t="s">
        <v>46</v>
      </c>
      <c r="E486" s="155">
        <v>4529900</v>
      </c>
      <c r="F486" s="155" t="s">
        <v>152</v>
      </c>
      <c r="G486" s="155" t="s">
        <v>99</v>
      </c>
      <c r="H486" s="157"/>
      <c r="I486" s="157"/>
      <c r="J486" s="157"/>
      <c r="K486" s="157"/>
      <c r="L486" s="157"/>
      <c r="M486" s="157"/>
      <c r="N486" s="157"/>
      <c r="O486" s="157"/>
      <c r="P486" s="157"/>
      <c r="Q486" s="157"/>
      <c r="R486" s="157"/>
      <c r="S486" s="157"/>
      <c r="T486" s="157"/>
      <c r="U486" s="156"/>
      <c r="V486" s="156"/>
      <c r="W486" s="156"/>
      <c r="X486" s="165"/>
      <c r="Y486" s="157">
        <v>15.4</v>
      </c>
      <c r="Z486" s="157">
        <v>21.92</v>
      </c>
      <c r="AA486" s="157">
        <v>16.5</v>
      </c>
      <c r="AB486" s="158">
        <f t="shared" si="88"/>
        <v>0.7527372262773722</v>
      </c>
      <c r="AF486" s="153"/>
    </row>
    <row r="487" spans="1:32" ht="47.25">
      <c r="A487" s="163" t="s">
        <v>100</v>
      </c>
      <c r="B487" s="256" t="s">
        <v>247</v>
      </c>
      <c r="C487" s="155" t="s">
        <v>45</v>
      </c>
      <c r="D487" s="155" t="s">
        <v>46</v>
      </c>
      <c r="E487" s="155">
        <v>4529900</v>
      </c>
      <c r="F487" s="155" t="s">
        <v>101</v>
      </c>
      <c r="G487" s="155" t="s">
        <v>101</v>
      </c>
      <c r="H487" s="157"/>
      <c r="I487" s="157"/>
      <c r="J487" s="157"/>
      <c r="K487" s="157"/>
      <c r="L487" s="157"/>
      <c r="M487" s="157"/>
      <c r="N487" s="157"/>
      <c r="O487" s="157"/>
      <c r="P487" s="157"/>
      <c r="Q487" s="157"/>
      <c r="R487" s="157"/>
      <c r="S487" s="157"/>
      <c r="T487" s="157"/>
      <c r="U487" s="156"/>
      <c r="V487" s="156"/>
      <c r="W487" s="156"/>
      <c r="X487" s="165"/>
      <c r="Y487" s="157">
        <f>Y488</f>
        <v>402.3</v>
      </c>
      <c r="Z487" s="157">
        <f>Z488</f>
        <v>488.02</v>
      </c>
      <c r="AA487" s="157">
        <f>AA488</f>
        <v>468.56</v>
      </c>
      <c r="AB487" s="158">
        <f t="shared" si="88"/>
        <v>0.9601245850579895</v>
      </c>
      <c r="AF487" s="153"/>
    </row>
    <row r="488" spans="1:32" ht="47.25">
      <c r="A488" s="163" t="s">
        <v>102</v>
      </c>
      <c r="B488" s="256" t="s">
        <v>247</v>
      </c>
      <c r="C488" s="155" t="s">
        <v>45</v>
      </c>
      <c r="D488" s="155" t="s">
        <v>46</v>
      </c>
      <c r="E488" s="155">
        <v>4529900</v>
      </c>
      <c r="F488" s="155" t="s">
        <v>103</v>
      </c>
      <c r="G488" s="155" t="s">
        <v>103</v>
      </c>
      <c r="H488" s="157"/>
      <c r="I488" s="157"/>
      <c r="J488" s="157"/>
      <c r="K488" s="157"/>
      <c r="L488" s="157"/>
      <c r="M488" s="157"/>
      <c r="N488" s="157"/>
      <c r="O488" s="157"/>
      <c r="P488" s="157"/>
      <c r="Q488" s="157"/>
      <c r="R488" s="157"/>
      <c r="S488" s="157"/>
      <c r="T488" s="157"/>
      <c r="U488" s="156"/>
      <c r="V488" s="156"/>
      <c r="W488" s="156"/>
      <c r="X488" s="165"/>
      <c r="Y488" s="157">
        <f>Y489+Y490</f>
        <v>402.3</v>
      </c>
      <c r="Z488" s="157">
        <f>Z489+Z490</f>
        <v>488.02</v>
      </c>
      <c r="AA488" s="157">
        <f>AA489+AA490</f>
        <v>468.56</v>
      </c>
      <c r="AB488" s="158">
        <f t="shared" si="88"/>
        <v>0.9601245850579895</v>
      </c>
      <c r="AF488" s="153"/>
    </row>
    <row r="489" spans="1:32" ht="47.25">
      <c r="A489" s="163" t="s">
        <v>104</v>
      </c>
      <c r="B489" s="256" t="s">
        <v>247</v>
      </c>
      <c r="C489" s="155" t="s">
        <v>45</v>
      </c>
      <c r="D489" s="155" t="s">
        <v>46</v>
      </c>
      <c r="E489" s="155">
        <v>4529900</v>
      </c>
      <c r="F489" s="155" t="s">
        <v>105</v>
      </c>
      <c r="G489" s="155" t="s">
        <v>105</v>
      </c>
      <c r="H489" s="157"/>
      <c r="I489" s="157"/>
      <c r="J489" s="157"/>
      <c r="K489" s="157"/>
      <c r="L489" s="157"/>
      <c r="M489" s="157"/>
      <c r="N489" s="157"/>
      <c r="O489" s="157"/>
      <c r="P489" s="157"/>
      <c r="Q489" s="157"/>
      <c r="R489" s="157"/>
      <c r="S489" s="157"/>
      <c r="T489" s="157"/>
      <c r="U489" s="156"/>
      <c r="V489" s="156"/>
      <c r="W489" s="156"/>
      <c r="X489" s="165"/>
      <c r="Y489" s="157">
        <v>162.3</v>
      </c>
      <c r="Z489" s="157">
        <v>286.31</v>
      </c>
      <c r="AA489" s="157">
        <v>273.3</v>
      </c>
      <c r="AB489" s="158">
        <f t="shared" si="88"/>
        <v>0.9545597429359786</v>
      </c>
      <c r="AF489" s="153"/>
    </row>
    <row r="490" spans="1:32" ht="47.25">
      <c r="A490" s="163" t="s">
        <v>106</v>
      </c>
      <c r="B490" s="256" t="s">
        <v>247</v>
      </c>
      <c r="C490" s="155" t="s">
        <v>45</v>
      </c>
      <c r="D490" s="155" t="s">
        <v>46</v>
      </c>
      <c r="E490" s="155">
        <v>4529900</v>
      </c>
      <c r="F490" s="155" t="s">
        <v>107</v>
      </c>
      <c r="G490" s="155" t="s">
        <v>107</v>
      </c>
      <c r="H490" s="157"/>
      <c r="I490" s="157"/>
      <c r="J490" s="157"/>
      <c r="K490" s="157"/>
      <c r="L490" s="157"/>
      <c r="M490" s="157"/>
      <c r="N490" s="157"/>
      <c r="O490" s="157"/>
      <c r="P490" s="157"/>
      <c r="Q490" s="157"/>
      <c r="R490" s="157"/>
      <c r="S490" s="157"/>
      <c r="T490" s="157"/>
      <c r="U490" s="156"/>
      <c r="V490" s="156"/>
      <c r="W490" s="156"/>
      <c r="X490" s="165"/>
      <c r="Y490" s="157">
        <v>240</v>
      </c>
      <c r="Z490" s="157">
        <v>201.71</v>
      </c>
      <c r="AA490" s="157">
        <v>195.26</v>
      </c>
      <c r="AB490" s="158">
        <f t="shared" si="88"/>
        <v>0.9680233999305934</v>
      </c>
      <c r="AF490" s="153"/>
    </row>
    <row r="491" spans="1:32" ht="15.75">
      <c r="A491" s="163" t="s">
        <v>108</v>
      </c>
      <c r="B491" s="256" t="s">
        <v>247</v>
      </c>
      <c r="C491" s="155" t="s">
        <v>45</v>
      </c>
      <c r="D491" s="155" t="s">
        <v>46</v>
      </c>
      <c r="E491" s="155">
        <v>4529900</v>
      </c>
      <c r="F491" s="155" t="s">
        <v>109</v>
      </c>
      <c r="G491" s="155" t="s">
        <v>109</v>
      </c>
      <c r="H491" s="157"/>
      <c r="I491" s="157"/>
      <c r="J491" s="157"/>
      <c r="K491" s="157"/>
      <c r="L491" s="157"/>
      <c r="M491" s="157"/>
      <c r="N491" s="157"/>
      <c r="O491" s="157"/>
      <c r="P491" s="157"/>
      <c r="Q491" s="157"/>
      <c r="R491" s="157"/>
      <c r="S491" s="157"/>
      <c r="T491" s="157"/>
      <c r="U491" s="156"/>
      <c r="V491" s="156"/>
      <c r="W491" s="156"/>
      <c r="X491" s="165"/>
      <c r="Y491" s="157">
        <f>Y492</f>
        <v>123</v>
      </c>
      <c r="Z491" s="157">
        <f>Z492</f>
        <v>10.78</v>
      </c>
      <c r="AA491" s="157">
        <f>AA492</f>
        <v>10.78</v>
      </c>
      <c r="AB491" s="158">
        <f t="shared" si="88"/>
        <v>1</v>
      </c>
      <c r="AF491" s="153"/>
    </row>
    <row r="492" spans="1:32" ht="31.5">
      <c r="A492" s="163" t="s">
        <v>110</v>
      </c>
      <c r="B492" s="256" t="s">
        <v>247</v>
      </c>
      <c r="C492" s="155" t="s">
        <v>45</v>
      </c>
      <c r="D492" s="155" t="s">
        <v>46</v>
      </c>
      <c r="E492" s="155">
        <v>4529900</v>
      </c>
      <c r="F492" s="155" t="s">
        <v>111</v>
      </c>
      <c r="G492" s="155" t="s">
        <v>111</v>
      </c>
      <c r="H492" s="157"/>
      <c r="I492" s="157"/>
      <c r="J492" s="157"/>
      <c r="K492" s="157"/>
      <c r="L492" s="157"/>
      <c r="M492" s="157"/>
      <c r="N492" s="157"/>
      <c r="O492" s="157"/>
      <c r="P492" s="157"/>
      <c r="Q492" s="157"/>
      <c r="R492" s="157"/>
      <c r="S492" s="157"/>
      <c r="T492" s="157"/>
      <c r="U492" s="156"/>
      <c r="V492" s="156"/>
      <c r="W492" s="156"/>
      <c r="X492" s="165"/>
      <c r="Y492" s="157">
        <f>Y494</f>
        <v>123</v>
      </c>
      <c r="Z492" s="157">
        <f>Z494+Z493</f>
        <v>10.78</v>
      </c>
      <c r="AA492" s="157">
        <f>AA494+AA493</f>
        <v>10.78</v>
      </c>
      <c r="AB492" s="158">
        <f t="shared" si="88"/>
        <v>1</v>
      </c>
      <c r="AF492" s="153"/>
    </row>
    <row r="493" spans="1:32" ht="31.5">
      <c r="A493" s="164" t="s">
        <v>161</v>
      </c>
      <c r="B493" s="155" t="s">
        <v>247</v>
      </c>
      <c r="C493" s="155" t="s">
        <v>45</v>
      </c>
      <c r="D493" s="155" t="s">
        <v>46</v>
      </c>
      <c r="E493" s="155" t="s">
        <v>307</v>
      </c>
      <c r="F493" s="155" t="s">
        <v>162</v>
      </c>
      <c r="G493" s="155"/>
      <c r="H493" s="157"/>
      <c r="I493" s="157"/>
      <c r="J493" s="157"/>
      <c r="K493" s="157"/>
      <c r="L493" s="157"/>
      <c r="M493" s="157"/>
      <c r="N493" s="157"/>
      <c r="O493" s="157"/>
      <c r="P493" s="157"/>
      <c r="Q493" s="157"/>
      <c r="R493" s="157"/>
      <c r="S493" s="157"/>
      <c r="T493" s="157"/>
      <c r="U493" s="156"/>
      <c r="V493" s="156"/>
      <c r="W493" s="156"/>
      <c r="X493" s="165"/>
      <c r="Y493" s="157">
        <v>0</v>
      </c>
      <c r="Z493" s="157">
        <v>0.93</v>
      </c>
      <c r="AA493" s="157">
        <v>0.93</v>
      </c>
      <c r="AB493" s="158">
        <f t="shared" si="88"/>
        <v>1</v>
      </c>
      <c r="AF493" s="153"/>
    </row>
    <row r="494" spans="1:32" ht="31.5">
      <c r="A494" s="163" t="s">
        <v>112</v>
      </c>
      <c r="B494" s="256" t="s">
        <v>247</v>
      </c>
      <c r="C494" s="155" t="s">
        <v>45</v>
      </c>
      <c r="D494" s="155" t="s">
        <v>46</v>
      </c>
      <c r="E494" s="155">
        <v>4529900</v>
      </c>
      <c r="F494" s="155" t="s">
        <v>113</v>
      </c>
      <c r="G494" s="155" t="s">
        <v>113</v>
      </c>
      <c r="H494" s="157"/>
      <c r="I494" s="157"/>
      <c r="J494" s="157"/>
      <c r="K494" s="157"/>
      <c r="L494" s="157"/>
      <c r="M494" s="157"/>
      <c r="N494" s="157"/>
      <c r="O494" s="157"/>
      <c r="P494" s="157"/>
      <c r="Q494" s="157"/>
      <c r="R494" s="157"/>
      <c r="S494" s="157"/>
      <c r="T494" s="157"/>
      <c r="U494" s="156"/>
      <c r="V494" s="156"/>
      <c r="W494" s="156"/>
      <c r="X494" s="165"/>
      <c r="Y494" s="157">
        <v>123</v>
      </c>
      <c r="Z494" s="157">
        <v>9.85</v>
      </c>
      <c r="AA494" s="196">
        <v>9.85</v>
      </c>
      <c r="AB494" s="158">
        <f t="shared" si="88"/>
        <v>1</v>
      </c>
      <c r="AF494" s="153"/>
    </row>
    <row r="495" spans="1:32" ht="15.75">
      <c r="A495" s="208" t="s">
        <v>172</v>
      </c>
      <c r="B495" s="256" t="s">
        <v>247</v>
      </c>
      <c r="C495" s="155" t="s">
        <v>45</v>
      </c>
      <c r="D495" s="155" t="s">
        <v>46</v>
      </c>
      <c r="E495" s="155" t="s">
        <v>173</v>
      </c>
      <c r="F495" s="155" t="s">
        <v>38</v>
      </c>
      <c r="G495" s="156"/>
      <c r="H495" s="156"/>
      <c r="I495" s="156"/>
      <c r="J495" s="156"/>
      <c r="K495" s="156"/>
      <c r="L495" s="156"/>
      <c r="M495" s="157"/>
      <c r="N495" s="157"/>
      <c r="O495" s="157"/>
      <c r="P495" s="156"/>
      <c r="Q495" s="156"/>
      <c r="R495" s="156"/>
      <c r="S495" s="156"/>
      <c r="T495" s="156"/>
      <c r="U495" s="156"/>
      <c r="V495" s="156"/>
      <c r="W495" s="165"/>
      <c r="X495" s="165"/>
      <c r="Y495" s="196">
        <f>Y500+Y504+Y510+Y496</f>
        <v>2590.96</v>
      </c>
      <c r="Z495" s="196">
        <f>Z500+Z504+Z510+Z496+Z515</f>
        <v>738.5699999999999</v>
      </c>
      <c r="AA495" s="196">
        <f>AA500+AA504+AA510+AA496+AA515</f>
        <v>738.21</v>
      </c>
      <c r="AB495" s="158">
        <f t="shared" si="88"/>
        <v>0.9995125715910477</v>
      </c>
      <c r="AF495" s="153"/>
    </row>
    <row r="496" spans="1:32" ht="78.75">
      <c r="A496" s="162" t="s">
        <v>178</v>
      </c>
      <c r="B496" s="256" t="s">
        <v>247</v>
      </c>
      <c r="C496" s="155" t="s">
        <v>45</v>
      </c>
      <c r="D496" s="155" t="s">
        <v>46</v>
      </c>
      <c r="E496" s="155" t="s">
        <v>179</v>
      </c>
      <c r="F496" s="155" t="s">
        <v>38</v>
      </c>
      <c r="G496" s="156"/>
      <c r="H496" s="156"/>
      <c r="I496" s="156"/>
      <c r="J496" s="156"/>
      <c r="K496" s="156"/>
      <c r="L496" s="156"/>
      <c r="M496" s="157"/>
      <c r="N496" s="157"/>
      <c r="O496" s="157"/>
      <c r="P496" s="156"/>
      <c r="Q496" s="156"/>
      <c r="R496" s="156"/>
      <c r="S496" s="156"/>
      <c r="T496" s="156"/>
      <c r="U496" s="156"/>
      <c r="V496" s="156"/>
      <c r="W496" s="165"/>
      <c r="X496" s="165"/>
      <c r="Y496" s="196">
        <f aca="true" t="shared" si="91" ref="Y496:AA498">Y497</f>
        <v>290</v>
      </c>
      <c r="Z496" s="196">
        <f t="shared" si="91"/>
        <v>126.54</v>
      </c>
      <c r="AA496" s="196">
        <f t="shared" si="91"/>
        <v>126.54</v>
      </c>
      <c r="AB496" s="158">
        <f t="shared" si="88"/>
        <v>1</v>
      </c>
      <c r="AF496" s="153"/>
    </row>
    <row r="497" spans="1:32" ht="47.25">
      <c r="A497" s="163" t="s">
        <v>100</v>
      </c>
      <c r="B497" s="256" t="s">
        <v>247</v>
      </c>
      <c r="C497" s="155" t="s">
        <v>45</v>
      </c>
      <c r="D497" s="155" t="s">
        <v>46</v>
      </c>
      <c r="E497" s="155" t="s">
        <v>179</v>
      </c>
      <c r="F497" s="155" t="s">
        <v>101</v>
      </c>
      <c r="G497" s="155" t="s">
        <v>101</v>
      </c>
      <c r="H497" s="157"/>
      <c r="I497" s="157"/>
      <c r="J497" s="157"/>
      <c r="K497" s="157"/>
      <c r="L497" s="157"/>
      <c r="M497" s="157"/>
      <c r="N497" s="157"/>
      <c r="O497" s="157"/>
      <c r="P497" s="157"/>
      <c r="Q497" s="157"/>
      <c r="R497" s="157"/>
      <c r="S497" s="157"/>
      <c r="T497" s="157"/>
      <c r="U497" s="156"/>
      <c r="V497" s="156"/>
      <c r="W497" s="156"/>
      <c r="X497" s="165"/>
      <c r="Y497" s="157">
        <f t="shared" si="91"/>
        <v>290</v>
      </c>
      <c r="Z497" s="157">
        <f t="shared" si="91"/>
        <v>126.54</v>
      </c>
      <c r="AA497" s="157">
        <f t="shared" si="91"/>
        <v>126.54</v>
      </c>
      <c r="AB497" s="158">
        <f t="shared" si="88"/>
        <v>1</v>
      </c>
      <c r="AF497" s="153"/>
    </row>
    <row r="498" spans="1:32" ht="47.25">
      <c r="A498" s="163" t="s">
        <v>102</v>
      </c>
      <c r="B498" s="256" t="s">
        <v>247</v>
      </c>
      <c r="C498" s="155" t="s">
        <v>45</v>
      </c>
      <c r="D498" s="155" t="s">
        <v>46</v>
      </c>
      <c r="E498" s="155" t="s">
        <v>179</v>
      </c>
      <c r="F498" s="155" t="s">
        <v>103</v>
      </c>
      <c r="G498" s="155" t="s">
        <v>103</v>
      </c>
      <c r="H498" s="157"/>
      <c r="I498" s="157"/>
      <c r="J498" s="157"/>
      <c r="K498" s="157"/>
      <c r="L498" s="157"/>
      <c r="M498" s="157"/>
      <c r="N498" s="157"/>
      <c r="O498" s="157"/>
      <c r="P498" s="157"/>
      <c r="Q498" s="157"/>
      <c r="R498" s="157"/>
      <c r="S498" s="157"/>
      <c r="T498" s="157"/>
      <c r="U498" s="156"/>
      <c r="V498" s="156"/>
      <c r="W498" s="156"/>
      <c r="X498" s="165"/>
      <c r="Y498" s="157">
        <f t="shared" si="91"/>
        <v>290</v>
      </c>
      <c r="Z498" s="157">
        <f t="shared" si="91"/>
        <v>126.54</v>
      </c>
      <c r="AA498" s="157">
        <f t="shared" si="91"/>
        <v>126.54</v>
      </c>
      <c r="AB498" s="158">
        <f t="shared" si="88"/>
        <v>1</v>
      </c>
      <c r="AF498" s="153"/>
    </row>
    <row r="499" spans="1:32" ht="47.25">
      <c r="A499" s="163" t="s">
        <v>106</v>
      </c>
      <c r="B499" s="256" t="s">
        <v>247</v>
      </c>
      <c r="C499" s="155" t="s">
        <v>45</v>
      </c>
      <c r="D499" s="155" t="s">
        <v>46</v>
      </c>
      <c r="E499" s="155" t="s">
        <v>179</v>
      </c>
      <c r="F499" s="155" t="s">
        <v>107</v>
      </c>
      <c r="G499" s="155" t="s">
        <v>107</v>
      </c>
      <c r="H499" s="157"/>
      <c r="I499" s="157"/>
      <c r="J499" s="157"/>
      <c r="K499" s="157"/>
      <c r="L499" s="157"/>
      <c r="M499" s="157"/>
      <c r="N499" s="157"/>
      <c r="O499" s="157"/>
      <c r="P499" s="157"/>
      <c r="Q499" s="157"/>
      <c r="R499" s="157"/>
      <c r="S499" s="157"/>
      <c r="T499" s="157"/>
      <c r="U499" s="156"/>
      <c r="V499" s="156"/>
      <c r="W499" s="156"/>
      <c r="X499" s="165"/>
      <c r="Y499" s="157">
        <v>290</v>
      </c>
      <c r="Z499" s="157">
        <v>126.54</v>
      </c>
      <c r="AA499" s="196">
        <v>126.54</v>
      </c>
      <c r="AB499" s="158">
        <f t="shared" si="88"/>
        <v>1</v>
      </c>
      <c r="AF499" s="153"/>
    </row>
    <row r="500" spans="1:32" ht="78.75">
      <c r="A500" s="162" t="s">
        <v>308</v>
      </c>
      <c r="B500" s="256" t="s">
        <v>247</v>
      </c>
      <c r="C500" s="155" t="s">
        <v>45</v>
      </c>
      <c r="D500" s="155" t="s">
        <v>46</v>
      </c>
      <c r="E500" s="155" t="s">
        <v>309</v>
      </c>
      <c r="F500" s="155" t="s">
        <v>38</v>
      </c>
      <c r="G500" s="156"/>
      <c r="H500" s="156"/>
      <c r="I500" s="156"/>
      <c r="J500" s="156"/>
      <c r="K500" s="156"/>
      <c r="L500" s="156"/>
      <c r="M500" s="157"/>
      <c r="N500" s="157"/>
      <c r="O500" s="157"/>
      <c r="P500" s="156"/>
      <c r="Q500" s="156"/>
      <c r="R500" s="156"/>
      <c r="S500" s="156"/>
      <c r="T500" s="156"/>
      <c r="U500" s="156"/>
      <c r="V500" s="156"/>
      <c r="W500" s="165"/>
      <c r="X500" s="165"/>
      <c r="Y500" s="196">
        <f aca="true" t="shared" si="92" ref="Y500:AA502">Y501</f>
        <v>389.2</v>
      </c>
      <c r="Z500" s="196">
        <f t="shared" si="92"/>
        <v>123.34</v>
      </c>
      <c r="AA500" s="157">
        <f t="shared" si="92"/>
        <v>123.34</v>
      </c>
      <c r="AB500" s="158">
        <f t="shared" si="88"/>
        <v>1</v>
      </c>
      <c r="AF500" s="153"/>
    </row>
    <row r="501" spans="1:32" ht="47.25">
      <c r="A501" s="163" t="s">
        <v>100</v>
      </c>
      <c r="B501" s="256" t="s">
        <v>247</v>
      </c>
      <c r="C501" s="155" t="s">
        <v>45</v>
      </c>
      <c r="D501" s="155" t="s">
        <v>46</v>
      </c>
      <c r="E501" s="155" t="s">
        <v>309</v>
      </c>
      <c r="F501" s="155" t="s">
        <v>101</v>
      </c>
      <c r="G501" s="155" t="s">
        <v>101</v>
      </c>
      <c r="H501" s="157"/>
      <c r="I501" s="157"/>
      <c r="J501" s="157"/>
      <c r="K501" s="157"/>
      <c r="L501" s="157"/>
      <c r="M501" s="157"/>
      <c r="N501" s="157"/>
      <c r="O501" s="157"/>
      <c r="P501" s="157"/>
      <c r="Q501" s="157"/>
      <c r="R501" s="157"/>
      <c r="S501" s="157"/>
      <c r="T501" s="157"/>
      <c r="U501" s="156"/>
      <c r="V501" s="156"/>
      <c r="W501" s="156"/>
      <c r="X501" s="165"/>
      <c r="Y501" s="157">
        <f t="shared" si="92"/>
        <v>389.2</v>
      </c>
      <c r="Z501" s="157">
        <f t="shared" si="92"/>
        <v>123.34</v>
      </c>
      <c r="AA501" s="157">
        <f t="shared" si="92"/>
        <v>123.34</v>
      </c>
      <c r="AB501" s="158">
        <f t="shared" si="88"/>
        <v>1</v>
      </c>
      <c r="AF501" s="153"/>
    </row>
    <row r="502" spans="1:32" ht="47.25">
      <c r="A502" s="163" t="s">
        <v>102</v>
      </c>
      <c r="B502" s="256" t="s">
        <v>247</v>
      </c>
      <c r="C502" s="155" t="s">
        <v>45</v>
      </c>
      <c r="D502" s="155" t="s">
        <v>46</v>
      </c>
      <c r="E502" s="155" t="s">
        <v>309</v>
      </c>
      <c r="F502" s="155" t="s">
        <v>103</v>
      </c>
      <c r="G502" s="155" t="s">
        <v>103</v>
      </c>
      <c r="H502" s="157"/>
      <c r="I502" s="157"/>
      <c r="J502" s="157"/>
      <c r="K502" s="157"/>
      <c r="L502" s="157"/>
      <c r="M502" s="157"/>
      <c r="N502" s="157"/>
      <c r="O502" s="157"/>
      <c r="P502" s="157"/>
      <c r="Q502" s="157"/>
      <c r="R502" s="157"/>
      <c r="S502" s="157"/>
      <c r="T502" s="157"/>
      <c r="U502" s="156"/>
      <c r="V502" s="156"/>
      <c r="W502" s="156"/>
      <c r="X502" s="165"/>
      <c r="Y502" s="157">
        <f t="shared" si="92"/>
        <v>389.2</v>
      </c>
      <c r="Z502" s="157">
        <f t="shared" si="92"/>
        <v>123.34</v>
      </c>
      <c r="AA502" s="157">
        <f t="shared" si="92"/>
        <v>123.34</v>
      </c>
      <c r="AB502" s="158">
        <f t="shared" si="88"/>
        <v>1</v>
      </c>
      <c r="AF502" s="153"/>
    </row>
    <row r="503" spans="1:32" ht="47.25">
      <c r="A503" s="163" t="s">
        <v>106</v>
      </c>
      <c r="B503" s="256" t="s">
        <v>247</v>
      </c>
      <c r="C503" s="155" t="s">
        <v>45</v>
      </c>
      <c r="D503" s="155" t="s">
        <v>46</v>
      </c>
      <c r="E503" s="155" t="s">
        <v>309</v>
      </c>
      <c r="F503" s="155" t="s">
        <v>107</v>
      </c>
      <c r="G503" s="155" t="s">
        <v>107</v>
      </c>
      <c r="H503" s="157"/>
      <c r="I503" s="157"/>
      <c r="J503" s="157"/>
      <c r="K503" s="157"/>
      <c r="L503" s="157"/>
      <c r="M503" s="157"/>
      <c r="N503" s="157"/>
      <c r="O503" s="157"/>
      <c r="P503" s="157"/>
      <c r="Q503" s="157"/>
      <c r="R503" s="157"/>
      <c r="S503" s="157"/>
      <c r="T503" s="157"/>
      <c r="U503" s="156"/>
      <c r="V503" s="156"/>
      <c r="W503" s="156"/>
      <c r="X503" s="165"/>
      <c r="Y503" s="157">
        <v>389.2</v>
      </c>
      <c r="Z503" s="157">
        <v>123.34</v>
      </c>
      <c r="AA503" s="196">
        <v>123.34</v>
      </c>
      <c r="AB503" s="158">
        <f t="shared" si="88"/>
        <v>1</v>
      </c>
      <c r="AF503" s="153"/>
    </row>
    <row r="504" spans="1:32" ht="94.5">
      <c r="A504" s="162" t="s">
        <v>263</v>
      </c>
      <c r="B504" s="256" t="s">
        <v>247</v>
      </c>
      <c r="C504" s="155" t="s">
        <v>45</v>
      </c>
      <c r="D504" s="155" t="s">
        <v>46</v>
      </c>
      <c r="E504" s="155" t="s">
        <v>264</v>
      </c>
      <c r="F504" s="155" t="s">
        <v>38</v>
      </c>
      <c r="G504" s="156"/>
      <c r="H504" s="156"/>
      <c r="I504" s="156"/>
      <c r="J504" s="156"/>
      <c r="K504" s="156"/>
      <c r="L504" s="156"/>
      <c r="M504" s="157"/>
      <c r="N504" s="157"/>
      <c r="O504" s="157"/>
      <c r="P504" s="156"/>
      <c r="Q504" s="156"/>
      <c r="R504" s="156"/>
      <c r="S504" s="156"/>
      <c r="T504" s="156"/>
      <c r="U504" s="156"/>
      <c r="V504" s="156"/>
      <c r="W504" s="165"/>
      <c r="X504" s="165"/>
      <c r="Y504" s="196">
        <f>Y509+Y505</f>
        <v>675</v>
      </c>
      <c r="Z504" s="196">
        <f>Z509+Z505</f>
        <v>0</v>
      </c>
      <c r="AA504" s="196">
        <f>AA509+AA505</f>
        <v>0</v>
      </c>
      <c r="AB504" s="158">
        <v>0</v>
      </c>
      <c r="AF504" s="153"/>
    </row>
    <row r="505" spans="1:32" ht="47.25">
      <c r="A505" s="163" t="s">
        <v>100</v>
      </c>
      <c r="B505" s="256" t="s">
        <v>247</v>
      </c>
      <c r="C505" s="155" t="s">
        <v>45</v>
      </c>
      <c r="D505" s="155" t="s">
        <v>46</v>
      </c>
      <c r="E505" s="155" t="s">
        <v>264</v>
      </c>
      <c r="F505" s="155" t="s">
        <v>101</v>
      </c>
      <c r="G505" s="155" t="s">
        <v>101</v>
      </c>
      <c r="H505" s="157"/>
      <c r="I505" s="157"/>
      <c r="J505" s="157"/>
      <c r="K505" s="157"/>
      <c r="L505" s="157"/>
      <c r="M505" s="157"/>
      <c r="N505" s="157"/>
      <c r="O505" s="157"/>
      <c r="P505" s="157"/>
      <c r="Q505" s="157"/>
      <c r="R505" s="157"/>
      <c r="S505" s="157"/>
      <c r="T505" s="157"/>
      <c r="U505" s="156"/>
      <c r="V505" s="156"/>
      <c r="W505" s="156"/>
      <c r="X505" s="165"/>
      <c r="Y505" s="157">
        <f>Y506</f>
        <v>423.53999999999996</v>
      </c>
      <c r="Z505" s="157">
        <f>Z506</f>
        <v>0</v>
      </c>
      <c r="AA505" s="157">
        <f>AA506</f>
        <v>0</v>
      </c>
      <c r="AB505" s="158">
        <v>0</v>
      </c>
      <c r="AF505" s="153"/>
    </row>
    <row r="506" spans="1:32" ht="47.25">
      <c r="A506" s="163" t="s">
        <v>102</v>
      </c>
      <c r="B506" s="256" t="s">
        <v>247</v>
      </c>
      <c r="C506" s="155" t="s">
        <v>45</v>
      </c>
      <c r="D506" s="155" t="s">
        <v>46</v>
      </c>
      <c r="E506" s="155" t="s">
        <v>264</v>
      </c>
      <c r="F506" s="155" t="s">
        <v>103</v>
      </c>
      <c r="G506" s="155" t="s">
        <v>103</v>
      </c>
      <c r="H506" s="157"/>
      <c r="I506" s="157"/>
      <c r="J506" s="157"/>
      <c r="K506" s="157"/>
      <c r="L506" s="157"/>
      <c r="M506" s="157"/>
      <c r="N506" s="157"/>
      <c r="O506" s="157"/>
      <c r="P506" s="157"/>
      <c r="Q506" s="157"/>
      <c r="R506" s="157"/>
      <c r="S506" s="157"/>
      <c r="T506" s="157"/>
      <c r="U506" s="156"/>
      <c r="V506" s="156"/>
      <c r="W506" s="156"/>
      <c r="X506" s="165"/>
      <c r="Y506" s="157">
        <f>Y507+Y508</f>
        <v>423.53999999999996</v>
      </c>
      <c r="Z506" s="157">
        <f>Z507+Z508</f>
        <v>0</v>
      </c>
      <c r="AA506" s="157">
        <f>AA507+AA508</f>
        <v>0</v>
      </c>
      <c r="AB506" s="158">
        <v>0</v>
      </c>
      <c r="AF506" s="153"/>
    </row>
    <row r="507" spans="1:32" ht="37.5" customHeight="1">
      <c r="A507" s="171" t="s">
        <v>310</v>
      </c>
      <c r="B507" s="256" t="s">
        <v>247</v>
      </c>
      <c r="C507" s="155" t="s">
        <v>45</v>
      </c>
      <c r="D507" s="155" t="s">
        <v>46</v>
      </c>
      <c r="E507" s="155" t="s">
        <v>264</v>
      </c>
      <c r="F507" s="155" t="s">
        <v>219</v>
      </c>
      <c r="G507" s="155" t="s">
        <v>105</v>
      </c>
      <c r="H507" s="157"/>
      <c r="I507" s="157"/>
      <c r="J507" s="157"/>
      <c r="K507" s="157"/>
      <c r="L507" s="157"/>
      <c r="M507" s="157"/>
      <c r="N507" s="157"/>
      <c r="O507" s="157"/>
      <c r="P507" s="157"/>
      <c r="Q507" s="157"/>
      <c r="R507" s="157"/>
      <c r="S507" s="157"/>
      <c r="T507" s="157"/>
      <c r="U507" s="156"/>
      <c r="V507" s="156"/>
      <c r="W507" s="156"/>
      <c r="X507" s="165"/>
      <c r="Y507" s="196">
        <v>146.54</v>
      </c>
      <c r="Z507" s="196">
        <v>0</v>
      </c>
      <c r="AA507" s="196">
        <v>0</v>
      </c>
      <c r="AB507" s="158">
        <v>0</v>
      </c>
      <c r="AF507" s="153"/>
    </row>
    <row r="508" spans="1:32" ht="47.25">
      <c r="A508" s="163" t="s">
        <v>106</v>
      </c>
      <c r="B508" s="256" t="s">
        <v>247</v>
      </c>
      <c r="C508" s="155" t="s">
        <v>45</v>
      </c>
      <c r="D508" s="155" t="s">
        <v>46</v>
      </c>
      <c r="E508" s="155" t="s">
        <v>264</v>
      </c>
      <c r="F508" s="155" t="s">
        <v>107</v>
      </c>
      <c r="G508" s="156"/>
      <c r="H508" s="156"/>
      <c r="I508" s="156"/>
      <c r="J508" s="156"/>
      <c r="K508" s="156"/>
      <c r="L508" s="156"/>
      <c r="M508" s="157"/>
      <c r="N508" s="157"/>
      <c r="O508" s="157"/>
      <c r="P508" s="156"/>
      <c r="Q508" s="156"/>
      <c r="R508" s="156"/>
      <c r="S508" s="156"/>
      <c r="T508" s="156"/>
      <c r="U508" s="156"/>
      <c r="V508" s="156"/>
      <c r="W508" s="165"/>
      <c r="X508" s="165"/>
      <c r="Y508" s="196">
        <v>277</v>
      </c>
      <c r="Z508" s="196">
        <v>0</v>
      </c>
      <c r="AA508" s="196">
        <v>0</v>
      </c>
      <c r="AB508" s="158">
        <v>0</v>
      </c>
      <c r="AF508" s="153"/>
    </row>
    <row r="509" spans="1:32" ht="31.5">
      <c r="A509" s="208" t="s">
        <v>270</v>
      </c>
      <c r="B509" s="256" t="s">
        <v>247</v>
      </c>
      <c r="C509" s="155" t="s">
        <v>45</v>
      </c>
      <c r="D509" s="155" t="s">
        <v>46</v>
      </c>
      <c r="E509" s="155" t="s">
        <v>264</v>
      </c>
      <c r="F509" s="155" t="s">
        <v>271</v>
      </c>
      <c r="G509" s="156"/>
      <c r="H509" s="156"/>
      <c r="I509" s="156"/>
      <c r="J509" s="156"/>
      <c r="K509" s="156"/>
      <c r="L509" s="156"/>
      <c r="M509" s="157"/>
      <c r="N509" s="157"/>
      <c r="O509" s="157"/>
      <c r="P509" s="156"/>
      <c r="Q509" s="156"/>
      <c r="R509" s="156"/>
      <c r="S509" s="156"/>
      <c r="T509" s="156"/>
      <c r="U509" s="156"/>
      <c r="V509" s="156"/>
      <c r="W509" s="165"/>
      <c r="X509" s="165"/>
      <c r="Y509" s="196">
        <v>251.46</v>
      </c>
      <c r="Z509" s="196">
        <v>0</v>
      </c>
      <c r="AA509" s="196">
        <v>0</v>
      </c>
      <c r="AB509" s="158">
        <v>0</v>
      </c>
      <c r="AF509" s="153"/>
    </row>
    <row r="510" spans="1:32" ht="94.5">
      <c r="A510" s="247" t="s">
        <v>338</v>
      </c>
      <c r="B510" s="256" t="s">
        <v>247</v>
      </c>
      <c r="C510" s="155" t="s">
        <v>45</v>
      </c>
      <c r="D510" s="155" t="s">
        <v>46</v>
      </c>
      <c r="E510" s="155" t="s">
        <v>295</v>
      </c>
      <c r="F510" s="155" t="s">
        <v>38</v>
      </c>
      <c r="G510" s="156"/>
      <c r="H510" s="156"/>
      <c r="I510" s="156"/>
      <c r="J510" s="156"/>
      <c r="K510" s="156"/>
      <c r="L510" s="156"/>
      <c r="M510" s="157"/>
      <c r="N510" s="157"/>
      <c r="O510" s="157"/>
      <c r="P510" s="156"/>
      <c r="Q510" s="156"/>
      <c r="R510" s="156"/>
      <c r="S510" s="156"/>
      <c r="T510" s="156"/>
      <c r="U510" s="156"/>
      <c r="V510" s="156"/>
      <c r="W510" s="165"/>
      <c r="X510" s="165"/>
      <c r="Y510" s="196">
        <f>Y511+Y514</f>
        <v>1236.76</v>
      </c>
      <c r="Z510" s="196">
        <f>Z511+Z514</f>
        <v>0</v>
      </c>
      <c r="AA510" s="196">
        <f>AA511+AA514</f>
        <v>0</v>
      </c>
      <c r="AB510" s="158">
        <v>0</v>
      </c>
      <c r="AF510" s="153"/>
    </row>
    <row r="511" spans="1:32" ht="47.25">
      <c r="A511" s="163" t="s">
        <v>100</v>
      </c>
      <c r="B511" s="256" t="s">
        <v>247</v>
      </c>
      <c r="C511" s="155" t="s">
        <v>45</v>
      </c>
      <c r="D511" s="155" t="s">
        <v>46</v>
      </c>
      <c r="E511" s="155" t="s">
        <v>295</v>
      </c>
      <c r="F511" s="155" t="s">
        <v>101</v>
      </c>
      <c r="G511" s="155" t="s">
        <v>101</v>
      </c>
      <c r="H511" s="157"/>
      <c r="I511" s="157"/>
      <c r="J511" s="157"/>
      <c r="K511" s="157"/>
      <c r="L511" s="157"/>
      <c r="M511" s="157"/>
      <c r="N511" s="157"/>
      <c r="O511" s="157"/>
      <c r="P511" s="157"/>
      <c r="Q511" s="157"/>
      <c r="R511" s="157"/>
      <c r="S511" s="157"/>
      <c r="T511" s="157"/>
      <c r="U511" s="156"/>
      <c r="V511" s="156"/>
      <c r="W511" s="156"/>
      <c r="X511" s="165"/>
      <c r="Y511" s="157">
        <f aca="true" t="shared" si="93" ref="Y511:AA512">Y512</f>
        <v>841.56</v>
      </c>
      <c r="Z511" s="157">
        <f t="shared" si="93"/>
        <v>0</v>
      </c>
      <c r="AA511" s="157">
        <f t="shared" si="93"/>
        <v>0</v>
      </c>
      <c r="AB511" s="158">
        <v>0</v>
      </c>
      <c r="AF511" s="153"/>
    </row>
    <row r="512" spans="1:32" ht="47.25">
      <c r="A512" s="163" t="s">
        <v>102</v>
      </c>
      <c r="B512" s="256" t="s">
        <v>247</v>
      </c>
      <c r="C512" s="155" t="s">
        <v>45</v>
      </c>
      <c r="D512" s="155" t="s">
        <v>46</v>
      </c>
      <c r="E512" s="155" t="s">
        <v>295</v>
      </c>
      <c r="F512" s="155" t="s">
        <v>103</v>
      </c>
      <c r="G512" s="155" t="s">
        <v>103</v>
      </c>
      <c r="H512" s="157"/>
      <c r="I512" s="157"/>
      <c r="J512" s="157"/>
      <c r="K512" s="157"/>
      <c r="L512" s="157"/>
      <c r="M512" s="157"/>
      <c r="N512" s="157"/>
      <c r="O512" s="157"/>
      <c r="P512" s="157"/>
      <c r="Q512" s="157"/>
      <c r="R512" s="157"/>
      <c r="S512" s="157"/>
      <c r="T512" s="157"/>
      <c r="U512" s="156"/>
      <c r="V512" s="156"/>
      <c r="W512" s="156"/>
      <c r="X512" s="165"/>
      <c r="Y512" s="157">
        <f t="shared" si="93"/>
        <v>841.56</v>
      </c>
      <c r="Z512" s="157">
        <f t="shared" si="93"/>
        <v>0</v>
      </c>
      <c r="AA512" s="157">
        <f t="shared" si="93"/>
        <v>0</v>
      </c>
      <c r="AB512" s="158">
        <v>0</v>
      </c>
      <c r="AF512" s="153"/>
    </row>
    <row r="513" spans="1:32" ht="47.25">
      <c r="A513" s="163" t="s">
        <v>106</v>
      </c>
      <c r="B513" s="256" t="s">
        <v>247</v>
      </c>
      <c r="C513" s="155" t="s">
        <v>45</v>
      </c>
      <c r="D513" s="155" t="s">
        <v>46</v>
      </c>
      <c r="E513" s="155" t="s">
        <v>295</v>
      </c>
      <c r="F513" s="155" t="s">
        <v>107</v>
      </c>
      <c r="G513" s="156"/>
      <c r="H513" s="156"/>
      <c r="I513" s="156"/>
      <c r="J513" s="156"/>
      <c r="K513" s="156"/>
      <c r="L513" s="156"/>
      <c r="M513" s="157"/>
      <c r="N513" s="157"/>
      <c r="O513" s="157"/>
      <c r="P513" s="156"/>
      <c r="Q513" s="156"/>
      <c r="R513" s="156"/>
      <c r="S513" s="156"/>
      <c r="T513" s="156"/>
      <c r="U513" s="156"/>
      <c r="V513" s="156"/>
      <c r="W513" s="165"/>
      <c r="X513" s="165"/>
      <c r="Y513" s="196">
        <v>841.56</v>
      </c>
      <c r="Z513" s="196">
        <v>0</v>
      </c>
      <c r="AA513" s="196">
        <v>0</v>
      </c>
      <c r="AB513" s="158">
        <v>0</v>
      </c>
      <c r="AF513" s="153"/>
    </row>
    <row r="514" spans="1:32" ht="31.5">
      <c r="A514" s="208" t="s">
        <v>270</v>
      </c>
      <c r="B514" s="256" t="s">
        <v>247</v>
      </c>
      <c r="C514" s="155" t="s">
        <v>45</v>
      </c>
      <c r="D514" s="155" t="s">
        <v>46</v>
      </c>
      <c r="E514" s="155" t="s">
        <v>295</v>
      </c>
      <c r="F514" s="155" t="s">
        <v>271</v>
      </c>
      <c r="G514" s="156"/>
      <c r="H514" s="156"/>
      <c r="I514" s="156"/>
      <c r="J514" s="156"/>
      <c r="K514" s="156"/>
      <c r="L514" s="156"/>
      <c r="M514" s="157"/>
      <c r="N514" s="157"/>
      <c r="O514" s="157"/>
      <c r="P514" s="156"/>
      <c r="Q514" s="156"/>
      <c r="R514" s="156"/>
      <c r="S514" s="156"/>
      <c r="T514" s="156"/>
      <c r="U514" s="156"/>
      <c r="V514" s="156"/>
      <c r="W514" s="165"/>
      <c r="X514" s="165"/>
      <c r="Y514" s="196">
        <v>395.2</v>
      </c>
      <c r="Z514" s="196">
        <v>0</v>
      </c>
      <c r="AA514" s="196">
        <v>0</v>
      </c>
      <c r="AB514" s="158">
        <v>0</v>
      </c>
      <c r="AF514" s="153"/>
    </row>
    <row r="515" spans="1:32" ht="78.75">
      <c r="A515" s="245" t="s">
        <v>312</v>
      </c>
      <c r="B515" s="155" t="s">
        <v>247</v>
      </c>
      <c r="C515" s="155" t="s">
        <v>45</v>
      </c>
      <c r="D515" s="155" t="s">
        <v>46</v>
      </c>
      <c r="E515" s="155" t="s">
        <v>313</v>
      </c>
      <c r="F515" s="155" t="s">
        <v>38</v>
      </c>
      <c r="G515" s="156"/>
      <c r="H515" s="156"/>
      <c r="I515" s="156"/>
      <c r="J515" s="156"/>
      <c r="K515" s="156"/>
      <c r="L515" s="156"/>
      <c r="M515" s="157"/>
      <c r="N515" s="157"/>
      <c r="O515" s="157"/>
      <c r="P515" s="156"/>
      <c r="Q515" s="156"/>
      <c r="R515" s="156"/>
      <c r="S515" s="156"/>
      <c r="T515" s="156"/>
      <c r="U515" s="156"/>
      <c r="V515" s="156"/>
      <c r="W515" s="165"/>
      <c r="X515" s="165"/>
      <c r="Y515" s="196">
        <f aca="true" t="shared" si="94" ref="Y515:AA517">Y516</f>
        <v>0</v>
      </c>
      <c r="Z515" s="196">
        <f t="shared" si="94"/>
        <v>488.69</v>
      </c>
      <c r="AA515" s="196">
        <f t="shared" si="94"/>
        <v>488.33</v>
      </c>
      <c r="AB515" s="158">
        <f aca="true" t="shared" si="95" ref="AB515:AB546">AA515/Z515</f>
        <v>0.9992633366756021</v>
      </c>
      <c r="AF515" s="153"/>
    </row>
    <row r="516" spans="1:32" ht="47.25">
      <c r="A516" s="163" t="s">
        <v>100</v>
      </c>
      <c r="B516" s="155" t="s">
        <v>247</v>
      </c>
      <c r="C516" s="155" t="s">
        <v>45</v>
      </c>
      <c r="D516" s="155" t="s">
        <v>46</v>
      </c>
      <c r="E516" s="155" t="s">
        <v>313</v>
      </c>
      <c r="F516" s="155" t="s">
        <v>101</v>
      </c>
      <c r="G516" s="156"/>
      <c r="H516" s="156"/>
      <c r="I516" s="156"/>
      <c r="J516" s="156"/>
      <c r="K516" s="156"/>
      <c r="L516" s="156"/>
      <c r="M516" s="157"/>
      <c r="N516" s="157"/>
      <c r="O516" s="157"/>
      <c r="P516" s="156"/>
      <c r="Q516" s="156"/>
      <c r="R516" s="156"/>
      <c r="S516" s="156"/>
      <c r="T516" s="156"/>
      <c r="U516" s="156"/>
      <c r="V516" s="156"/>
      <c r="W516" s="165"/>
      <c r="X516" s="165"/>
      <c r="Y516" s="196">
        <f t="shared" si="94"/>
        <v>0</v>
      </c>
      <c r="Z516" s="196">
        <f t="shared" si="94"/>
        <v>488.69</v>
      </c>
      <c r="AA516" s="196">
        <f t="shared" si="94"/>
        <v>488.33</v>
      </c>
      <c r="AB516" s="158">
        <f t="shared" si="95"/>
        <v>0.9992633366756021</v>
      </c>
      <c r="AF516" s="153"/>
    </row>
    <row r="517" spans="1:32" ht="47.25">
      <c r="A517" s="163" t="s">
        <v>102</v>
      </c>
      <c r="B517" s="155" t="s">
        <v>247</v>
      </c>
      <c r="C517" s="155" t="s">
        <v>45</v>
      </c>
      <c r="D517" s="155" t="s">
        <v>46</v>
      </c>
      <c r="E517" s="155" t="s">
        <v>313</v>
      </c>
      <c r="F517" s="155" t="s">
        <v>103</v>
      </c>
      <c r="G517" s="156"/>
      <c r="H517" s="156"/>
      <c r="I517" s="156"/>
      <c r="J517" s="156"/>
      <c r="K517" s="156"/>
      <c r="L517" s="156"/>
      <c r="M517" s="157"/>
      <c r="N517" s="157"/>
      <c r="O517" s="157"/>
      <c r="P517" s="156"/>
      <c r="Q517" s="156"/>
      <c r="R517" s="156"/>
      <c r="S517" s="156"/>
      <c r="T517" s="156"/>
      <c r="U517" s="156"/>
      <c r="V517" s="156"/>
      <c r="W517" s="165"/>
      <c r="X517" s="165"/>
      <c r="Y517" s="196">
        <f t="shared" si="94"/>
        <v>0</v>
      </c>
      <c r="Z517" s="196">
        <f t="shared" si="94"/>
        <v>488.69</v>
      </c>
      <c r="AA517" s="196">
        <f t="shared" si="94"/>
        <v>488.33</v>
      </c>
      <c r="AB517" s="158">
        <f t="shared" si="95"/>
        <v>0.9992633366756021</v>
      </c>
      <c r="AF517" s="153"/>
    </row>
    <row r="518" spans="1:32" ht="47.25">
      <c r="A518" s="245" t="s">
        <v>106</v>
      </c>
      <c r="B518" s="155" t="s">
        <v>247</v>
      </c>
      <c r="C518" s="155" t="s">
        <v>45</v>
      </c>
      <c r="D518" s="155" t="s">
        <v>46</v>
      </c>
      <c r="E518" s="155" t="s">
        <v>313</v>
      </c>
      <c r="F518" s="155" t="s">
        <v>107</v>
      </c>
      <c r="G518" s="156"/>
      <c r="H518" s="156"/>
      <c r="I518" s="156"/>
      <c r="J518" s="156"/>
      <c r="K518" s="156"/>
      <c r="L518" s="156"/>
      <c r="M518" s="157"/>
      <c r="N518" s="157"/>
      <c r="O518" s="157"/>
      <c r="P518" s="156"/>
      <c r="Q518" s="156"/>
      <c r="R518" s="156"/>
      <c r="S518" s="156"/>
      <c r="T518" s="156"/>
      <c r="U518" s="156"/>
      <c r="V518" s="156"/>
      <c r="W518" s="165"/>
      <c r="X518" s="165"/>
      <c r="Y518" s="196">
        <v>0</v>
      </c>
      <c r="Z518" s="196">
        <v>488.69</v>
      </c>
      <c r="AA518" s="196">
        <v>488.33</v>
      </c>
      <c r="AB518" s="158">
        <f t="shared" si="95"/>
        <v>0.9992633366756021</v>
      </c>
      <c r="AF518" s="153"/>
    </row>
    <row r="519" spans="1:32" ht="15.75">
      <c r="A519" s="145" t="s">
        <v>33</v>
      </c>
      <c r="B519" s="146" t="s">
        <v>247</v>
      </c>
      <c r="C519" s="146">
        <v>10</v>
      </c>
      <c r="D519" s="146" t="s">
        <v>43</v>
      </c>
      <c r="E519" s="146" t="s">
        <v>40</v>
      </c>
      <c r="F519" s="146" t="s">
        <v>38</v>
      </c>
      <c r="G519" s="147" t="e">
        <f>#REF!+#REF!+#REF!</f>
        <v>#REF!</v>
      </c>
      <c r="H519" s="147" t="e">
        <f>#REF!+#REF!+#REF!</f>
        <v>#REF!</v>
      </c>
      <c r="I519" s="147" t="e">
        <f>#REF!+#REF!+#REF!</f>
        <v>#REF!</v>
      </c>
      <c r="J519" s="147" t="e">
        <f>#REF!+#REF!+#REF!</f>
        <v>#REF!</v>
      </c>
      <c r="K519" s="147" t="e">
        <f>#REF!+#REF!+#REF!</f>
        <v>#REF!</v>
      </c>
      <c r="L519" s="147" t="e">
        <f>#REF!+#REF!+#REF!</f>
        <v>#REF!</v>
      </c>
      <c r="M519" s="147">
        <v>2422.5</v>
      </c>
      <c r="N519" s="147">
        <v>1144</v>
      </c>
      <c r="O519" s="147">
        <v>1278.5</v>
      </c>
      <c r="P519" s="147" t="e">
        <f>#REF!+#REF!+#REF!</f>
        <v>#REF!</v>
      </c>
      <c r="Q519" s="147" t="e">
        <f>#REF!+#REF!+#REF!</f>
        <v>#REF!</v>
      </c>
      <c r="R519" s="147" t="e">
        <f>#REF!+#REF!+#REF!</f>
        <v>#REF!</v>
      </c>
      <c r="S519" s="147" t="e">
        <f>#REF!+S520</f>
        <v>#REF!</v>
      </c>
      <c r="T519" s="147" t="e">
        <f>#REF!+T520</f>
        <v>#REF!</v>
      </c>
      <c r="U519" s="147" t="e">
        <f>#REF!+U520</f>
        <v>#REF!</v>
      </c>
      <c r="V519" s="147" t="e">
        <f>#REF!+V520</f>
        <v>#REF!</v>
      </c>
      <c r="W519" s="147" t="e">
        <f>#REF!+W520</f>
        <v>#REF!</v>
      </c>
      <c r="X519" s="147" t="e">
        <f>#REF!+X520</f>
        <v>#REF!</v>
      </c>
      <c r="Y519" s="147">
        <f aca="true" t="shared" si="96" ref="Y519:AA522">Y520</f>
        <v>1342</v>
      </c>
      <c r="Z519" s="147">
        <f t="shared" si="96"/>
        <v>1623</v>
      </c>
      <c r="AA519" s="147">
        <f t="shared" si="96"/>
        <v>1607.7</v>
      </c>
      <c r="AB519" s="149">
        <f t="shared" si="95"/>
        <v>0.9905730129390019</v>
      </c>
      <c r="AF519" s="153"/>
    </row>
    <row r="520" spans="1:32" ht="15.75">
      <c r="A520" s="184" t="s">
        <v>35</v>
      </c>
      <c r="B520" s="155" t="s">
        <v>247</v>
      </c>
      <c r="C520" s="155">
        <v>10</v>
      </c>
      <c r="D520" s="155" t="s">
        <v>41</v>
      </c>
      <c r="E520" s="155" t="s">
        <v>40</v>
      </c>
      <c r="F520" s="155" t="s">
        <v>38</v>
      </c>
      <c r="G520" s="156">
        <v>1278.5</v>
      </c>
      <c r="H520" s="156"/>
      <c r="I520" s="156">
        <v>1278.5</v>
      </c>
      <c r="J520" s="156"/>
      <c r="K520" s="156"/>
      <c r="L520" s="156"/>
      <c r="M520" s="157">
        <v>1278.5</v>
      </c>
      <c r="N520" s="157">
        <v>0</v>
      </c>
      <c r="O520" s="157">
        <v>1278.5</v>
      </c>
      <c r="P520" s="156">
        <v>129</v>
      </c>
      <c r="Q520" s="156"/>
      <c r="R520" s="156">
        <v>129</v>
      </c>
      <c r="S520" s="156" t="e">
        <f>#REF!</f>
        <v>#REF!</v>
      </c>
      <c r="T520" s="156" t="e">
        <f>#REF!</f>
        <v>#REF!</v>
      </c>
      <c r="U520" s="156" t="e">
        <f>#REF!</f>
        <v>#REF!</v>
      </c>
      <c r="V520" s="156" t="e">
        <f>#REF!</f>
        <v>#REF!</v>
      </c>
      <c r="W520" s="156" t="e">
        <f>#REF!</f>
        <v>#REF!</v>
      </c>
      <c r="X520" s="156" t="e">
        <f>#REF!</f>
        <v>#REF!</v>
      </c>
      <c r="Y520" s="156">
        <f t="shared" si="96"/>
        <v>1342</v>
      </c>
      <c r="Z520" s="156">
        <f t="shared" si="96"/>
        <v>1623</v>
      </c>
      <c r="AA520" s="156">
        <f t="shared" si="96"/>
        <v>1607.7</v>
      </c>
      <c r="AB520" s="158">
        <f t="shared" si="95"/>
        <v>0.9905730129390019</v>
      </c>
      <c r="AF520" s="153"/>
    </row>
    <row r="521" spans="1:32" ht="31.5">
      <c r="A521" s="162" t="s">
        <v>277</v>
      </c>
      <c r="B521" s="155" t="s">
        <v>247</v>
      </c>
      <c r="C521" s="155">
        <v>10</v>
      </c>
      <c r="D521" s="155" t="s">
        <v>41</v>
      </c>
      <c r="E521" s="155">
        <v>5200000</v>
      </c>
      <c r="F521" s="155" t="s">
        <v>38</v>
      </c>
      <c r="G521" s="156">
        <v>1278.5</v>
      </c>
      <c r="H521" s="156"/>
      <c r="I521" s="156">
        <v>1278.5</v>
      </c>
      <c r="J521" s="156"/>
      <c r="K521" s="156"/>
      <c r="L521" s="156"/>
      <c r="M521" s="157">
        <v>1278.5</v>
      </c>
      <c r="N521" s="157">
        <v>0</v>
      </c>
      <c r="O521" s="157">
        <v>1278.5</v>
      </c>
      <c r="P521" s="156">
        <v>129</v>
      </c>
      <c r="Q521" s="156"/>
      <c r="R521" s="156">
        <v>129</v>
      </c>
      <c r="S521" s="156" t="e">
        <f>#REF!</f>
        <v>#REF!</v>
      </c>
      <c r="T521" s="156" t="e">
        <f>#REF!</f>
        <v>#REF!</v>
      </c>
      <c r="U521" s="156" t="e">
        <f>#REF!</f>
        <v>#REF!</v>
      </c>
      <c r="V521" s="156" t="e">
        <f>#REF!</f>
        <v>#REF!</v>
      </c>
      <c r="W521" s="156" t="e">
        <f>#REF!</f>
        <v>#REF!</v>
      </c>
      <c r="X521" s="156" t="e">
        <f>#REF!</f>
        <v>#REF!</v>
      </c>
      <c r="Y521" s="156">
        <f t="shared" si="96"/>
        <v>1342</v>
      </c>
      <c r="Z521" s="156">
        <f t="shared" si="96"/>
        <v>1623</v>
      </c>
      <c r="AA521" s="156">
        <f t="shared" si="96"/>
        <v>1607.7</v>
      </c>
      <c r="AB521" s="158">
        <f t="shared" si="95"/>
        <v>0.9905730129390019</v>
      </c>
      <c r="AF521" s="153"/>
    </row>
    <row r="522" spans="1:32" ht="64.5" customHeight="1">
      <c r="A522" s="213" t="s">
        <v>314</v>
      </c>
      <c r="B522" s="155" t="s">
        <v>247</v>
      </c>
      <c r="C522" s="155">
        <v>10</v>
      </c>
      <c r="D522" s="155" t="s">
        <v>41</v>
      </c>
      <c r="E522" s="155">
        <v>5201000</v>
      </c>
      <c r="F522" s="155" t="s">
        <v>38</v>
      </c>
      <c r="G522" s="156">
        <v>1278.5</v>
      </c>
      <c r="H522" s="156"/>
      <c r="I522" s="156">
        <v>1278.5</v>
      </c>
      <c r="J522" s="156"/>
      <c r="K522" s="156"/>
      <c r="L522" s="156"/>
      <c r="M522" s="157">
        <v>1278.5</v>
      </c>
      <c r="N522" s="157">
        <v>0</v>
      </c>
      <c r="O522" s="157">
        <v>1278.5</v>
      </c>
      <c r="P522" s="156">
        <v>129</v>
      </c>
      <c r="Q522" s="156"/>
      <c r="R522" s="156">
        <v>129</v>
      </c>
      <c r="S522" s="156" t="e">
        <f>#REF!</f>
        <v>#REF!</v>
      </c>
      <c r="T522" s="156" t="e">
        <f>#REF!</f>
        <v>#REF!</v>
      </c>
      <c r="U522" s="156" t="e">
        <f>#REF!</f>
        <v>#REF!</v>
      </c>
      <c r="V522" s="156" t="e">
        <f>#REF!</f>
        <v>#REF!</v>
      </c>
      <c r="W522" s="156" t="e">
        <f>#REF!</f>
        <v>#REF!</v>
      </c>
      <c r="X522" s="156" t="e">
        <f>#REF!</f>
        <v>#REF!</v>
      </c>
      <c r="Y522" s="156">
        <f t="shared" si="96"/>
        <v>1342</v>
      </c>
      <c r="Z522" s="156">
        <f t="shared" si="96"/>
        <v>1623</v>
      </c>
      <c r="AA522" s="156">
        <f t="shared" si="96"/>
        <v>1607.7</v>
      </c>
      <c r="AB522" s="158">
        <f t="shared" si="95"/>
        <v>0.9905730129390019</v>
      </c>
      <c r="AF522" s="153"/>
    </row>
    <row r="523" spans="1:32" ht="27.75" customHeight="1">
      <c r="A523" s="162" t="s">
        <v>315</v>
      </c>
      <c r="B523" s="155" t="s">
        <v>247</v>
      </c>
      <c r="C523" s="155">
        <v>10</v>
      </c>
      <c r="D523" s="155" t="s">
        <v>41</v>
      </c>
      <c r="E523" s="155">
        <v>5201000</v>
      </c>
      <c r="F523" s="155" t="s">
        <v>316</v>
      </c>
      <c r="G523" s="156"/>
      <c r="H523" s="156"/>
      <c r="I523" s="156"/>
      <c r="J523" s="156"/>
      <c r="K523" s="156"/>
      <c r="L523" s="156"/>
      <c r="M523" s="157"/>
      <c r="N523" s="157"/>
      <c r="O523" s="157"/>
      <c r="P523" s="156"/>
      <c r="Q523" s="156"/>
      <c r="R523" s="156"/>
      <c r="S523" s="156"/>
      <c r="T523" s="156"/>
      <c r="U523" s="156"/>
      <c r="V523" s="156"/>
      <c r="W523" s="156"/>
      <c r="X523" s="156"/>
      <c r="Y523" s="156">
        <v>1342</v>
      </c>
      <c r="Z523" s="156">
        <v>1623</v>
      </c>
      <c r="AA523" s="156">
        <v>1607.7</v>
      </c>
      <c r="AB523" s="158">
        <f t="shared" si="95"/>
        <v>0.9905730129390019</v>
      </c>
      <c r="AF523" s="153"/>
    </row>
    <row r="524" spans="1:32" ht="37.5" customHeight="1">
      <c r="A524" s="253" t="s">
        <v>317</v>
      </c>
      <c r="B524" s="178">
        <v>945</v>
      </c>
      <c r="C524" s="178" t="s">
        <v>43</v>
      </c>
      <c r="D524" s="178" t="s">
        <v>43</v>
      </c>
      <c r="E524" s="178" t="s">
        <v>40</v>
      </c>
      <c r="F524" s="178" t="s">
        <v>38</v>
      </c>
      <c r="G524" s="269"/>
      <c r="H524" s="269"/>
      <c r="I524" s="269"/>
      <c r="J524" s="269"/>
      <c r="K524" s="269"/>
      <c r="L524" s="269"/>
      <c r="M524" s="142"/>
      <c r="N524" s="142"/>
      <c r="O524" s="142"/>
      <c r="P524" s="269"/>
      <c r="Q524" s="269"/>
      <c r="R524" s="269"/>
      <c r="S524" s="269"/>
      <c r="T524" s="269"/>
      <c r="U524" s="269"/>
      <c r="V524" s="269"/>
      <c r="W524" s="143"/>
      <c r="X524" s="143"/>
      <c r="Y524" s="142">
        <f>Y525+Y549+Y557</f>
        <v>13545.6</v>
      </c>
      <c r="Z524" s="142">
        <f>Z525+Z549+Z557</f>
        <v>14569.3</v>
      </c>
      <c r="AA524" s="142">
        <f>AA525+AA549+AA557</f>
        <v>14487.02</v>
      </c>
      <c r="AB524" s="143">
        <f t="shared" si="95"/>
        <v>0.9943525083566129</v>
      </c>
      <c r="AF524" s="153"/>
    </row>
    <row r="525" spans="1:32" ht="15.75">
      <c r="A525" s="145" t="s">
        <v>15</v>
      </c>
      <c r="B525" s="173">
        <v>945</v>
      </c>
      <c r="C525" s="146" t="s">
        <v>36</v>
      </c>
      <c r="D525" s="146" t="s">
        <v>43</v>
      </c>
      <c r="E525" s="146" t="s">
        <v>40</v>
      </c>
      <c r="F525" s="146" t="s">
        <v>38</v>
      </c>
      <c r="G525" s="147">
        <f>M525</f>
        <v>19781.6</v>
      </c>
      <c r="H525" s="147" t="e">
        <f>H526+H532+#REF!+#REF!+#REF!+#REF!+#REF!+#REF!</f>
        <v>#REF!</v>
      </c>
      <c r="I525" s="147" t="e">
        <f>I526+I532+#REF!+#REF!+#REF!+#REF!+#REF!+#REF!</f>
        <v>#REF!</v>
      </c>
      <c r="J525" s="147" t="e">
        <f>J526+J532+#REF!+#REF!+#REF!+#REF!+#REF!+#REF!</f>
        <v>#REF!</v>
      </c>
      <c r="K525" s="147" t="e">
        <f>K526+K532+#REF!+#REF!+#REF!+#REF!+#REF!+#REF!</f>
        <v>#REF!</v>
      </c>
      <c r="L525" s="147" t="e">
        <f>L526+L532+#REF!+#REF!+#REF!+#REF!+#REF!+#REF!</f>
        <v>#REF!</v>
      </c>
      <c r="M525" s="147">
        <v>19781.6</v>
      </c>
      <c r="N525" s="147">
        <v>18291.5</v>
      </c>
      <c r="O525" s="147">
        <v>1490.1</v>
      </c>
      <c r="P525" s="147" t="e">
        <f>P526+P532+#REF!+#REF!+#REF!+#REF!+#REF!+#REF!</f>
        <v>#REF!</v>
      </c>
      <c r="Q525" s="147" t="e">
        <f>Q526+Q532+#REF!+#REF!+#REF!+#REF!+#REF!+#REF!</f>
        <v>#REF!</v>
      </c>
      <c r="R525" s="147" t="e">
        <f>R526+R532+#REF!+#REF!+#REF!+#REF!+#REF!+#REF!</f>
        <v>#REF!</v>
      </c>
      <c r="S525" s="148" t="e">
        <f>S526+S532+#REF!+#REF!+#REF!+#REF!+#REF!</f>
        <v>#REF!</v>
      </c>
      <c r="T525" s="148" t="e">
        <f>T526+T532+#REF!+#REF!+#REF!+#REF!+#REF!</f>
        <v>#REF!</v>
      </c>
      <c r="U525" s="148" t="e">
        <f>U526+U532+#REF!+#REF!+#REF!+#REF!+#REF!</f>
        <v>#REF!</v>
      </c>
      <c r="V525" s="148" t="e">
        <f>V526+V532+#REF!+#REF!+#REF!+#REF!+#REF!</f>
        <v>#REF!</v>
      </c>
      <c r="W525" s="148" t="e">
        <f>W526+W532+#REF!+#REF!+#REF!+#REF!+#REF!</f>
        <v>#REF!</v>
      </c>
      <c r="X525" s="148" t="e">
        <f>X526+X532+#REF!+#REF!+#REF!+#REF!+#REF!</f>
        <v>#REF!</v>
      </c>
      <c r="Y525" s="148">
        <f>Y526</f>
        <v>3603.1</v>
      </c>
      <c r="Z525" s="148">
        <f>Z526+Z546</f>
        <v>4456.8</v>
      </c>
      <c r="AA525" s="148">
        <f>AA526+AA546</f>
        <v>4374.52</v>
      </c>
      <c r="AB525" s="149">
        <f t="shared" si="95"/>
        <v>0.9815383234607791</v>
      </c>
      <c r="AF525" s="153"/>
    </row>
    <row r="526" spans="1:32" ht="78.75">
      <c r="A526" s="154" t="s">
        <v>19</v>
      </c>
      <c r="B526" s="256">
        <v>945</v>
      </c>
      <c r="C526" s="155" t="s">
        <v>36</v>
      </c>
      <c r="D526" s="155" t="s">
        <v>42</v>
      </c>
      <c r="E526" s="155" t="s">
        <v>40</v>
      </c>
      <c r="F526" s="155" t="s">
        <v>38</v>
      </c>
      <c r="G526" s="156">
        <v>3868.9</v>
      </c>
      <c r="H526" s="156">
        <v>3820</v>
      </c>
      <c r="I526" s="156">
        <v>48.9</v>
      </c>
      <c r="J526" s="156"/>
      <c r="K526" s="156"/>
      <c r="L526" s="156"/>
      <c r="M526" s="157">
        <v>3868.9</v>
      </c>
      <c r="N526" s="157">
        <v>3820</v>
      </c>
      <c r="O526" s="157">
        <v>48.9</v>
      </c>
      <c r="P526" s="156">
        <v>111</v>
      </c>
      <c r="Q526" s="156">
        <v>111</v>
      </c>
      <c r="R526" s="156"/>
      <c r="S526" s="156" t="e">
        <f>#REF!+#REF!</f>
        <v>#REF!</v>
      </c>
      <c r="T526" s="156" t="e">
        <f>#REF!+#REF!</f>
        <v>#REF!</v>
      </c>
      <c r="U526" s="156" t="e">
        <f>#REF!+#REF!</f>
        <v>#REF!</v>
      </c>
      <c r="V526" s="156" t="e">
        <f>#REF!+#REF!</f>
        <v>#REF!</v>
      </c>
      <c r="W526" s="156" t="e">
        <f>#REF!+#REF!</f>
        <v>#REF!</v>
      </c>
      <c r="X526" s="156" t="e">
        <f>#REF!+#REF!</f>
        <v>#REF!</v>
      </c>
      <c r="Y526" s="156">
        <f>Y527</f>
        <v>3603.1</v>
      </c>
      <c r="Z526" s="156">
        <f>Z527+Z541</f>
        <v>3953.44</v>
      </c>
      <c r="AA526" s="156">
        <f>AA527+AA541</f>
        <v>3871.17</v>
      </c>
      <c r="AB526" s="158">
        <f t="shared" si="95"/>
        <v>0.9791902747986564</v>
      </c>
      <c r="AF526" s="153"/>
    </row>
    <row r="527" spans="1:32" ht="51" customHeight="1">
      <c r="A527" s="162" t="s">
        <v>121</v>
      </c>
      <c r="B527" s="256">
        <v>945</v>
      </c>
      <c r="C527" s="155" t="s">
        <v>36</v>
      </c>
      <c r="D527" s="155" t="s">
        <v>42</v>
      </c>
      <c r="E527" s="155" t="s">
        <v>87</v>
      </c>
      <c r="F527" s="155" t="s">
        <v>38</v>
      </c>
      <c r="G527" s="157">
        <f aca="true" t="shared" si="97" ref="G527:L527">G526</f>
        <v>3868.9</v>
      </c>
      <c r="H527" s="157">
        <f t="shared" si="97"/>
        <v>3820</v>
      </c>
      <c r="I527" s="157">
        <f t="shared" si="97"/>
        <v>48.9</v>
      </c>
      <c r="J527" s="157">
        <f t="shared" si="97"/>
        <v>0</v>
      </c>
      <c r="K527" s="157">
        <f t="shared" si="97"/>
        <v>0</v>
      </c>
      <c r="L527" s="157">
        <f t="shared" si="97"/>
        <v>0</v>
      </c>
      <c r="M527" s="157">
        <v>3868.9</v>
      </c>
      <c r="N527" s="157">
        <v>3820</v>
      </c>
      <c r="O527" s="157">
        <v>48.9</v>
      </c>
      <c r="P527" s="157">
        <f>P526</f>
        <v>111</v>
      </c>
      <c r="Q527" s="157">
        <f>Q526</f>
        <v>111</v>
      </c>
      <c r="R527" s="157">
        <f>R526</f>
        <v>0</v>
      </c>
      <c r="S527" s="156" t="e">
        <f>#REF!</f>
        <v>#REF!</v>
      </c>
      <c r="T527" s="156" t="e">
        <f>#REF!</f>
        <v>#REF!</v>
      </c>
      <c r="U527" s="156" t="e">
        <f>#REF!</f>
        <v>#REF!</v>
      </c>
      <c r="V527" s="156" t="e">
        <f>#REF!</f>
        <v>#REF!</v>
      </c>
      <c r="W527" s="156" t="e">
        <f>#REF!</f>
        <v>#REF!</v>
      </c>
      <c r="X527" s="156" t="e">
        <f>#REF!</f>
        <v>#REF!</v>
      </c>
      <c r="Y527" s="156">
        <f>Y528</f>
        <v>3603.1</v>
      </c>
      <c r="Z527" s="156">
        <f>Z528</f>
        <v>3603.1</v>
      </c>
      <c r="AA527" s="156">
        <f>AA528</f>
        <v>3520.83</v>
      </c>
      <c r="AB527" s="158">
        <f t="shared" si="95"/>
        <v>0.9771668840720491</v>
      </c>
      <c r="AF527" s="153"/>
    </row>
    <row r="528" spans="1:32" ht="15.75">
      <c r="A528" s="162" t="s">
        <v>93</v>
      </c>
      <c r="B528" s="256">
        <v>945</v>
      </c>
      <c r="C528" s="155" t="s">
        <v>36</v>
      </c>
      <c r="D528" s="155" t="s">
        <v>42</v>
      </c>
      <c r="E528" s="155" t="s">
        <v>94</v>
      </c>
      <c r="F528" s="155" t="s">
        <v>38</v>
      </c>
      <c r="G528" s="157">
        <f aca="true" t="shared" si="98" ref="G528:L528">G526</f>
        <v>3868.9</v>
      </c>
      <c r="H528" s="157">
        <f t="shared" si="98"/>
        <v>3820</v>
      </c>
      <c r="I528" s="157">
        <f t="shared" si="98"/>
        <v>48.9</v>
      </c>
      <c r="J528" s="157">
        <f t="shared" si="98"/>
        <v>0</v>
      </c>
      <c r="K528" s="157">
        <f t="shared" si="98"/>
        <v>0</v>
      </c>
      <c r="L528" s="157">
        <f t="shared" si="98"/>
        <v>0</v>
      </c>
      <c r="M528" s="157">
        <v>3868.9</v>
      </c>
      <c r="N528" s="157">
        <v>3820</v>
      </c>
      <c r="O528" s="157">
        <v>48.9</v>
      </c>
      <c r="P528" s="157">
        <f>P526</f>
        <v>111</v>
      </c>
      <c r="Q528" s="157">
        <f>Q526</f>
        <v>111</v>
      </c>
      <c r="R528" s="157">
        <f>R526</f>
        <v>0</v>
      </c>
      <c r="S528" s="156" t="e">
        <f>#REF!</f>
        <v>#REF!</v>
      </c>
      <c r="T528" s="156" t="e">
        <f>#REF!</f>
        <v>#REF!</v>
      </c>
      <c r="U528" s="156" t="e">
        <f>#REF!</f>
        <v>#REF!</v>
      </c>
      <c r="V528" s="156" t="e">
        <f>#REF!</f>
        <v>#REF!</v>
      </c>
      <c r="W528" s="156" t="e">
        <f>#REF!</f>
        <v>#REF!</v>
      </c>
      <c r="X528" s="156" t="e">
        <f>#REF!</f>
        <v>#REF!</v>
      </c>
      <c r="Y528" s="156">
        <f>Y529+Y533+Y537</f>
        <v>3603.1</v>
      </c>
      <c r="Z528" s="156">
        <f>Z529+Z533+Z537</f>
        <v>3603.1</v>
      </c>
      <c r="AA528" s="156">
        <f>AA529+AA533+AA537</f>
        <v>3520.83</v>
      </c>
      <c r="AB528" s="158">
        <f t="shared" si="95"/>
        <v>0.9771668840720491</v>
      </c>
      <c r="AF528" s="153"/>
    </row>
    <row r="529" spans="1:32" ht="110.25">
      <c r="A529" s="169" t="s">
        <v>90</v>
      </c>
      <c r="B529" s="256">
        <v>945</v>
      </c>
      <c r="C529" s="155" t="s">
        <v>36</v>
      </c>
      <c r="D529" s="155" t="s">
        <v>42</v>
      </c>
      <c r="E529" s="155" t="s">
        <v>94</v>
      </c>
      <c r="F529" s="155" t="s">
        <v>95</v>
      </c>
      <c r="G529" s="155" t="s">
        <v>95</v>
      </c>
      <c r="H529" s="157"/>
      <c r="I529" s="157"/>
      <c r="J529" s="157"/>
      <c r="K529" s="157"/>
      <c r="L529" s="157"/>
      <c r="M529" s="157"/>
      <c r="N529" s="157"/>
      <c r="O529" s="157"/>
      <c r="P529" s="157"/>
      <c r="Q529" s="157"/>
      <c r="R529" s="157"/>
      <c r="S529" s="157"/>
      <c r="T529" s="156"/>
      <c r="U529" s="156"/>
      <c r="V529" s="156"/>
      <c r="W529" s="156"/>
      <c r="X529" s="156"/>
      <c r="Y529" s="156">
        <f>Y530</f>
        <v>3468</v>
      </c>
      <c r="Z529" s="156">
        <f>Z530</f>
        <v>3275.45</v>
      </c>
      <c r="AA529" s="156">
        <f>AA530</f>
        <v>3209.58</v>
      </c>
      <c r="AB529" s="158">
        <f t="shared" si="95"/>
        <v>0.9798897861362561</v>
      </c>
      <c r="AF529" s="153"/>
    </row>
    <row r="530" spans="1:32" ht="47.25">
      <c r="A530" s="163" t="s">
        <v>91</v>
      </c>
      <c r="B530" s="256">
        <v>945</v>
      </c>
      <c r="C530" s="155" t="s">
        <v>36</v>
      </c>
      <c r="D530" s="155" t="s">
        <v>42</v>
      </c>
      <c r="E530" s="155" t="s">
        <v>94</v>
      </c>
      <c r="F530" s="155" t="s">
        <v>96</v>
      </c>
      <c r="G530" s="155" t="s">
        <v>96</v>
      </c>
      <c r="H530" s="157">
        <f aca="true" t="shared" si="99" ref="H530:M530">H527</f>
        <v>3820</v>
      </c>
      <c r="I530" s="157">
        <f t="shared" si="99"/>
        <v>48.9</v>
      </c>
      <c r="J530" s="157">
        <f t="shared" si="99"/>
        <v>0</v>
      </c>
      <c r="K530" s="157">
        <f t="shared" si="99"/>
        <v>0</v>
      </c>
      <c r="L530" s="157">
        <f t="shared" si="99"/>
        <v>0</v>
      </c>
      <c r="M530" s="157">
        <f t="shared" si="99"/>
        <v>3868.9</v>
      </c>
      <c r="N530" s="157">
        <v>5481.1</v>
      </c>
      <c r="O530" s="157">
        <v>5481.1</v>
      </c>
      <c r="P530" s="157">
        <v>0</v>
      </c>
      <c r="Q530" s="157">
        <f>Q527</f>
        <v>111</v>
      </c>
      <c r="R530" s="157">
        <f>R527</f>
        <v>0</v>
      </c>
      <c r="S530" s="157" t="e">
        <f>S527</f>
        <v>#REF!</v>
      </c>
      <c r="T530" s="157">
        <v>3924</v>
      </c>
      <c r="U530" s="156">
        <f>3703+221+157</f>
        <v>4081</v>
      </c>
      <c r="V530" s="156">
        <v>3321</v>
      </c>
      <c r="W530" s="156">
        <v>694.4</v>
      </c>
      <c r="X530" s="165">
        <f>V530/U530</f>
        <v>0.8137711345258515</v>
      </c>
      <c r="Y530" s="157">
        <f>Y531+Y532</f>
        <v>3468</v>
      </c>
      <c r="Z530" s="157">
        <f>Z531+Z532</f>
        <v>3275.45</v>
      </c>
      <c r="AA530" s="157">
        <f>AA531+AA532</f>
        <v>3209.58</v>
      </c>
      <c r="AB530" s="158">
        <f t="shared" si="95"/>
        <v>0.9798897861362561</v>
      </c>
      <c r="AF530" s="153"/>
    </row>
    <row r="531" spans="1:32" ht="31.5">
      <c r="A531" s="163" t="s">
        <v>92</v>
      </c>
      <c r="B531" s="256">
        <v>945</v>
      </c>
      <c r="C531" s="155" t="s">
        <v>36</v>
      </c>
      <c r="D531" s="155" t="s">
        <v>42</v>
      </c>
      <c r="E531" s="155" t="s">
        <v>94</v>
      </c>
      <c r="F531" s="155" t="s">
        <v>97</v>
      </c>
      <c r="G531" s="155" t="s">
        <v>97</v>
      </c>
      <c r="H531" s="157"/>
      <c r="I531" s="157"/>
      <c r="J531" s="157"/>
      <c r="K531" s="157"/>
      <c r="L531" s="157"/>
      <c r="M531" s="157"/>
      <c r="N531" s="157"/>
      <c r="O531" s="157"/>
      <c r="P531" s="157"/>
      <c r="Q531" s="157"/>
      <c r="R531" s="157"/>
      <c r="S531" s="157"/>
      <c r="T531" s="157"/>
      <c r="U531" s="156"/>
      <c r="V531" s="156"/>
      <c r="W531" s="156"/>
      <c r="X531" s="165"/>
      <c r="Y531" s="157">
        <v>3465</v>
      </c>
      <c r="Z531" s="157">
        <v>3272.45</v>
      </c>
      <c r="AA531" s="157">
        <v>3206.58</v>
      </c>
      <c r="AB531" s="158">
        <f t="shared" si="95"/>
        <v>0.9798713502116152</v>
      </c>
      <c r="AF531" s="153"/>
    </row>
    <row r="532" spans="1:32" ht="24.75" customHeight="1">
      <c r="A532" s="171" t="s">
        <v>98</v>
      </c>
      <c r="B532" s="256">
        <v>945</v>
      </c>
      <c r="C532" s="155" t="s">
        <v>36</v>
      </c>
      <c r="D532" s="155" t="s">
        <v>42</v>
      </c>
      <c r="E532" s="155" t="s">
        <v>94</v>
      </c>
      <c r="F532" s="155" t="s">
        <v>99</v>
      </c>
      <c r="G532" s="155" t="s">
        <v>99</v>
      </c>
      <c r="H532" s="157"/>
      <c r="I532" s="157"/>
      <c r="J532" s="157"/>
      <c r="K532" s="157"/>
      <c r="L532" s="157"/>
      <c r="M532" s="157"/>
      <c r="N532" s="157"/>
      <c r="O532" s="157"/>
      <c r="P532" s="157"/>
      <c r="Q532" s="157"/>
      <c r="R532" s="157"/>
      <c r="S532" s="157"/>
      <c r="T532" s="157"/>
      <c r="U532" s="156"/>
      <c r="V532" s="156"/>
      <c r="W532" s="156"/>
      <c r="X532" s="165"/>
      <c r="Y532" s="157">
        <v>3</v>
      </c>
      <c r="Z532" s="157">
        <v>3</v>
      </c>
      <c r="AA532" s="157">
        <v>3</v>
      </c>
      <c r="AB532" s="158">
        <f t="shared" si="95"/>
        <v>1</v>
      </c>
      <c r="AF532" s="153"/>
    </row>
    <row r="533" spans="1:32" ht="47.25">
      <c r="A533" s="163" t="s">
        <v>100</v>
      </c>
      <c r="B533" s="256">
        <v>945</v>
      </c>
      <c r="C533" s="155" t="s">
        <v>36</v>
      </c>
      <c r="D533" s="155" t="s">
        <v>42</v>
      </c>
      <c r="E533" s="155" t="s">
        <v>94</v>
      </c>
      <c r="F533" s="155" t="s">
        <v>101</v>
      </c>
      <c r="G533" s="155" t="s">
        <v>101</v>
      </c>
      <c r="H533" s="157"/>
      <c r="I533" s="157"/>
      <c r="J533" s="157"/>
      <c r="K533" s="157"/>
      <c r="L533" s="157"/>
      <c r="M533" s="157"/>
      <c r="N533" s="157"/>
      <c r="O533" s="157"/>
      <c r="P533" s="157"/>
      <c r="Q533" s="157"/>
      <c r="R533" s="157"/>
      <c r="S533" s="157"/>
      <c r="T533" s="157"/>
      <c r="U533" s="156"/>
      <c r="V533" s="156"/>
      <c r="W533" s="156"/>
      <c r="X533" s="165"/>
      <c r="Y533" s="157">
        <f>Y534</f>
        <v>132.6</v>
      </c>
      <c r="Z533" s="157">
        <f>Z534</f>
        <v>325.15</v>
      </c>
      <c r="AA533" s="157">
        <f>AA534</f>
        <v>310.54</v>
      </c>
      <c r="AB533" s="158">
        <f t="shared" si="95"/>
        <v>0.9550668922035984</v>
      </c>
      <c r="AF533" s="153"/>
    </row>
    <row r="534" spans="1:32" ht="47.25">
      <c r="A534" s="163" t="s">
        <v>102</v>
      </c>
      <c r="B534" s="256">
        <v>945</v>
      </c>
      <c r="C534" s="155" t="s">
        <v>36</v>
      </c>
      <c r="D534" s="155" t="s">
        <v>42</v>
      </c>
      <c r="E534" s="155" t="s">
        <v>94</v>
      </c>
      <c r="F534" s="155" t="s">
        <v>103</v>
      </c>
      <c r="G534" s="155" t="s">
        <v>103</v>
      </c>
      <c r="H534" s="157"/>
      <c r="I534" s="157"/>
      <c r="J534" s="157"/>
      <c r="K534" s="157"/>
      <c r="L534" s="157"/>
      <c r="M534" s="157"/>
      <c r="N534" s="157"/>
      <c r="O534" s="157"/>
      <c r="P534" s="157"/>
      <c r="Q534" s="157"/>
      <c r="R534" s="157"/>
      <c r="S534" s="157"/>
      <c r="T534" s="157"/>
      <c r="U534" s="156"/>
      <c r="V534" s="156"/>
      <c r="W534" s="156"/>
      <c r="X534" s="165"/>
      <c r="Y534" s="157">
        <f>Y535+Y536</f>
        <v>132.6</v>
      </c>
      <c r="Z534" s="157">
        <f>Z535+Z536</f>
        <v>325.15</v>
      </c>
      <c r="AA534" s="157">
        <f>AA535+AA536</f>
        <v>310.54</v>
      </c>
      <c r="AB534" s="158">
        <f t="shared" si="95"/>
        <v>0.9550668922035984</v>
      </c>
      <c r="AF534" s="153"/>
    </row>
    <row r="535" spans="1:32" ht="47.25">
      <c r="A535" s="163" t="s">
        <v>104</v>
      </c>
      <c r="B535" s="256">
        <v>945</v>
      </c>
      <c r="C535" s="155" t="s">
        <v>36</v>
      </c>
      <c r="D535" s="155" t="s">
        <v>42</v>
      </c>
      <c r="E535" s="155" t="s">
        <v>94</v>
      </c>
      <c r="F535" s="155" t="s">
        <v>105</v>
      </c>
      <c r="G535" s="155" t="s">
        <v>105</v>
      </c>
      <c r="H535" s="157"/>
      <c r="I535" s="157"/>
      <c r="J535" s="157"/>
      <c r="K535" s="157"/>
      <c r="L535" s="157"/>
      <c r="M535" s="157"/>
      <c r="N535" s="157"/>
      <c r="O535" s="157"/>
      <c r="P535" s="157"/>
      <c r="Q535" s="157"/>
      <c r="R535" s="157"/>
      <c r="S535" s="157"/>
      <c r="T535" s="157"/>
      <c r="U535" s="156"/>
      <c r="V535" s="156"/>
      <c r="W535" s="156"/>
      <c r="X535" s="165"/>
      <c r="Y535" s="157">
        <v>65.5</v>
      </c>
      <c r="Z535" s="157">
        <v>292.15</v>
      </c>
      <c r="AA535" s="157">
        <v>277.54</v>
      </c>
      <c r="AB535" s="158">
        <f t="shared" si="95"/>
        <v>0.9499914427520111</v>
      </c>
      <c r="AF535" s="153"/>
    </row>
    <row r="536" spans="1:32" ht="47.25">
      <c r="A536" s="163" t="s">
        <v>106</v>
      </c>
      <c r="B536" s="256">
        <v>945</v>
      </c>
      <c r="C536" s="155" t="s">
        <v>36</v>
      </c>
      <c r="D536" s="155" t="s">
        <v>42</v>
      </c>
      <c r="E536" s="155" t="s">
        <v>94</v>
      </c>
      <c r="F536" s="155" t="s">
        <v>107</v>
      </c>
      <c r="G536" s="155" t="s">
        <v>107</v>
      </c>
      <c r="H536" s="157"/>
      <c r="I536" s="157"/>
      <c r="J536" s="157"/>
      <c r="K536" s="157"/>
      <c r="L536" s="157"/>
      <c r="M536" s="157"/>
      <c r="N536" s="157"/>
      <c r="O536" s="157"/>
      <c r="P536" s="157"/>
      <c r="Q536" s="157"/>
      <c r="R536" s="157"/>
      <c r="S536" s="157"/>
      <c r="T536" s="157"/>
      <c r="U536" s="156"/>
      <c r="V536" s="156"/>
      <c r="W536" s="156"/>
      <c r="X536" s="165"/>
      <c r="Y536" s="157">
        <v>67.1</v>
      </c>
      <c r="Z536" s="157">
        <v>33</v>
      </c>
      <c r="AA536" s="157">
        <v>33</v>
      </c>
      <c r="AB536" s="158">
        <f t="shared" si="95"/>
        <v>1</v>
      </c>
      <c r="AF536" s="153"/>
    </row>
    <row r="537" spans="1:32" ht="15.75">
      <c r="A537" s="163" t="s">
        <v>108</v>
      </c>
      <c r="B537" s="256">
        <v>945</v>
      </c>
      <c r="C537" s="155" t="s">
        <v>36</v>
      </c>
      <c r="D537" s="155" t="s">
        <v>42</v>
      </c>
      <c r="E537" s="155" t="s">
        <v>94</v>
      </c>
      <c r="F537" s="155" t="s">
        <v>109</v>
      </c>
      <c r="G537" s="155" t="s">
        <v>109</v>
      </c>
      <c r="H537" s="157"/>
      <c r="I537" s="157"/>
      <c r="J537" s="157"/>
      <c r="K537" s="157"/>
      <c r="L537" s="157"/>
      <c r="M537" s="157"/>
      <c r="N537" s="157"/>
      <c r="O537" s="157"/>
      <c r="P537" s="157"/>
      <c r="Q537" s="157"/>
      <c r="R537" s="157"/>
      <c r="S537" s="157"/>
      <c r="T537" s="157"/>
      <c r="U537" s="156"/>
      <c r="V537" s="156"/>
      <c r="W537" s="156"/>
      <c r="X537" s="165"/>
      <c r="Y537" s="157">
        <f>Y538</f>
        <v>2.5</v>
      </c>
      <c r="Z537" s="157">
        <f>Z538</f>
        <v>2.5</v>
      </c>
      <c r="AA537" s="157">
        <f>AA538</f>
        <v>0.71</v>
      </c>
      <c r="AB537" s="158">
        <f t="shared" si="95"/>
        <v>0.284</v>
      </c>
      <c r="AF537" s="153"/>
    </row>
    <row r="538" spans="1:32" ht="31.5">
      <c r="A538" s="163" t="s">
        <v>110</v>
      </c>
      <c r="B538" s="256">
        <v>945</v>
      </c>
      <c r="C538" s="155" t="s">
        <v>36</v>
      </c>
      <c r="D538" s="155" t="s">
        <v>42</v>
      </c>
      <c r="E538" s="155" t="s">
        <v>94</v>
      </c>
      <c r="F538" s="155" t="s">
        <v>111</v>
      </c>
      <c r="G538" s="155" t="s">
        <v>111</v>
      </c>
      <c r="H538" s="157"/>
      <c r="I538" s="157"/>
      <c r="J538" s="157"/>
      <c r="K538" s="157"/>
      <c r="L538" s="157"/>
      <c r="M538" s="157"/>
      <c r="N538" s="157"/>
      <c r="O538" s="157"/>
      <c r="P538" s="157"/>
      <c r="Q538" s="157"/>
      <c r="R538" s="157"/>
      <c r="S538" s="157"/>
      <c r="T538" s="157"/>
      <c r="U538" s="156"/>
      <c r="V538" s="156"/>
      <c r="W538" s="156"/>
      <c r="X538" s="165"/>
      <c r="Y538" s="157">
        <f>Y540+Y539</f>
        <v>2.5</v>
      </c>
      <c r="Z538" s="157">
        <f>Z540+Z539</f>
        <v>2.5</v>
      </c>
      <c r="AA538" s="157">
        <f>AA540+AA539</f>
        <v>0.71</v>
      </c>
      <c r="AB538" s="158">
        <f t="shared" si="95"/>
        <v>0.284</v>
      </c>
      <c r="AF538" s="153"/>
    </row>
    <row r="539" spans="1:32" ht="31.5">
      <c r="A539" s="163" t="s">
        <v>161</v>
      </c>
      <c r="B539" s="256">
        <v>945</v>
      </c>
      <c r="C539" s="155" t="s">
        <v>36</v>
      </c>
      <c r="D539" s="155" t="s">
        <v>42</v>
      </c>
      <c r="E539" s="155" t="s">
        <v>94</v>
      </c>
      <c r="F539" s="155" t="s">
        <v>162</v>
      </c>
      <c r="G539" s="155"/>
      <c r="H539" s="157"/>
      <c r="I539" s="157"/>
      <c r="J539" s="157"/>
      <c r="K539" s="157"/>
      <c r="L539" s="157"/>
      <c r="M539" s="157"/>
      <c r="N539" s="157"/>
      <c r="O539" s="157"/>
      <c r="P539" s="157"/>
      <c r="Q539" s="157"/>
      <c r="R539" s="157"/>
      <c r="S539" s="157"/>
      <c r="T539" s="157"/>
      <c r="U539" s="156"/>
      <c r="V539" s="156"/>
      <c r="W539" s="156"/>
      <c r="X539" s="165"/>
      <c r="Y539" s="157">
        <v>2</v>
      </c>
      <c r="Z539" s="157">
        <v>2</v>
      </c>
      <c r="AA539" s="157">
        <v>0.62</v>
      </c>
      <c r="AB539" s="158">
        <f t="shared" si="95"/>
        <v>0.31</v>
      </c>
      <c r="AF539" s="153"/>
    </row>
    <row r="540" spans="1:32" ht="31.5">
      <c r="A540" s="163" t="s">
        <v>112</v>
      </c>
      <c r="B540" s="256">
        <v>945</v>
      </c>
      <c r="C540" s="155" t="s">
        <v>36</v>
      </c>
      <c r="D540" s="155" t="s">
        <v>42</v>
      </c>
      <c r="E540" s="155" t="s">
        <v>94</v>
      </c>
      <c r="F540" s="155" t="s">
        <v>113</v>
      </c>
      <c r="G540" s="155" t="s">
        <v>113</v>
      </c>
      <c r="H540" s="157"/>
      <c r="I540" s="157"/>
      <c r="J540" s="157"/>
      <c r="K540" s="157"/>
      <c r="L540" s="157"/>
      <c r="M540" s="157"/>
      <c r="N540" s="157"/>
      <c r="O540" s="157"/>
      <c r="P540" s="157"/>
      <c r="Q540" s="157"/>
      <c r="R540" s="157"/>
      <c r="S540" s="157"/>
      <c r="T540" s="157"/>
      <c r="U540" s="156"/>
      <c r="V540" s="156"/>
      <c r="W540" s="156"/>
      <c r="X540" s="165"/>
      <c r="Y540" s="157">
        <v>0.5</v>
      </c>
      <c r="Z540" s="157">
        <v>0.5</v>
      </c>
      <c r="AA540" s="157">
        <v>0.09</v>
      </c>
      <c r="AB540" s="158">
        <f t="shared" si="95"/>
        <v>0.18</v>
      </c>
      <c r="AF540" s="153"/>
    </row>
    <row r="541" spans="1:32" ht="78.75">
      <c r="A541" s="228" t="s">
        <v>318</v>
      </c>
      <c r="B541" s="155" t="s">
        <v>319</v>
      </c>
      <c r="C541" s="155" t="s">
        <v>36</v>
      </c>
      <c r="D541" s="155" t="s">
        <v>42</v>
      </c>
      <c r="E541" s="155" t="s">
        <v>320</v>
      </c>
      <c r="F541" s="155" t="s">
        <v>38</v>
      </c>
      <c r="G541" s="155"/>
      <c r="H541" s="157"/>
      <c r="I541" s="157"/>
      <c r="J541" s="157"/>
      <c r="K541" s="157"/>
      <c r="L541" s="157"/>
      <c r="M541" s="157"/>
      <c r="N541" s="157"/>
      <c r="O541" s="157"/>
      <c r="P541" s="157"/>
      <c r="Q541" s="157"/>
      <c r="R541" s="157"/>
      <c r="S541" s="157"/>
      <c r="T541" s="157"/>
      <c r="U541" s="156"/>
      <c r="V541" s="156"/>
      <c r="W541" s="156"/>
      <c r="X541" s="165"/>
      <c r="Y541" s="157">
        <f>Y542+Y545</f>
        <v>0</v>
      </c>
      <c r="Z541" s="157">
        <f>Z542+Z545</f>
        <v>350.34</v>
      </c>
      <c r="AA541" s="157">
        <f>AA542+AA545</f>
        <v>350.34</v>
      </c>
      <c r="AB541" s="158">
        <f t="shared" si="95"/>
        <v>1</v>
      </c>
      <c r="AF541" s="153"/>
    </row>
    <row r="542" spans="1:32" ht="110.25">
      <c r="A542" s="169" t="s">
        <v>90</v>
      </c>
      <c r="B542" s="155" t="s">
        <v>319</v>
      </c>
      <c r="C542" s="155" t="s">
        <v>36</v>
      </c>
      <c r="D542" s="155" t="s">
        <v>42</v>
      </c>
      <c r="E542" s="155" t="s">
        <v>320</v>
      </c>
      <c r="F542" s="155" t="s">
        <v>95</v>
      </c>
      <c r="G542" s="155"/>
      <c r="H542" s="157"/>
      <c r="I542" s="157"/>
      <c r="J542" s="157"/>
      <c r="K542" s="157"/>
      <c r="L542" s="157"/>
      <c r="M542" s="157"/>
      <c r="N542" s="157"/>
      <c r="O542" s="157"/>
      <c r="P542" s="157"/>
      <c r="Q542" s="157"/>
      <c r="R542" s="157"/>
      <c r="S542" s="157"/>
      <c r="T542" s="157"/>
      <c r="U542" s="156"/>
      <c r="V542" s="156"/>
      <c r="W542" s="156"/>
      <c r="X542" s="165"/>
      <c r="Y542" s="157">
        <f aca="true" t="shared" si="100" ref="Y542:AA543">Y543</f>
        <v>0</v>
      </c>
      <c r="Z542" s="157">
        <f t="shared" si="100"/>
        <v>340</v>
      </c>
      <c r="AA542" s="157">
        <f t="shared" si="100"/>
        <v>340</v>
      </c>
      <c r="AB542" s="158">
        <f t="shared" si="95"/>
        <v>1</v>
      </c>
      <c r="AF542" s="153"/>
    </row>
    <row r="543" spans="1:32" ht="47.25">
      <c r="A543" s="163" t="s">
        <v>91</v>
      </c>
      <c r="B543" s="155" t="s">
        <v>319</v>
      </c>
      <c r="C543" s="155" t="s">
        <v>36</v>
      </c>
      <c r="D543" s="155" t="s">
        <v>42</v>
      </c>
      <c r="E543" s="155" t="s">
        <v>320</v>
      </c>
      <c r="F543" s="155" t="s">
        <v>96</v>
      </c>
      <c r="G543" s="155"/>
      <c r="H543" s="157"/>
      <c r="I543" s="157"/>
      <c r="J543" s="157"/>
      <c r="K543" s="157"/>
      <c r="L543" s="157"/>
      <c r="M543" s="157"/>
      <c r="N543" s="157"/>
      <c r="O543" s="157"/>
      <c r="P543" s="157"/>
      <c r="Q543" s="157"/>
      <c r="R543" s="157"/>
      <c r="S543" s="157"/>
      <c r="T543" s="157"/>
      <c r="U543" s="156"/>
      <c r="V543" s="156"/>
      <c r="W543" s="156"/>
      <c r="X543" s="165"/>
      <c r="Y543" s="157">
        <f t="shared" si="100"/>
        <v>0</v>
      </c>
      <c r="Z543" s="157">
        <f t="shared" si="100"/>
        <v>340</v>
      </c>
      <c r="AA543" s="157">
        <f t="shared" si="100"/>
        <v>340</v>
      </c>
      <c r="AB543" s="158">
        <f t="shared" si="95"/>
        <v>1</v>
      </c>
      <c r="AF543" s="153"/>
    </row>
    <row r="544" spans="1:32" ht="31.5">
      <c r="A544" s="163" t="s">
        <v>92</v>
      </c>
      <c r="B544" s="155" t="s">
        <v>319</v>
      </c>
      <c r="C544" s="155" t="s">
        <v>36</v>
      </c>
      <c r="D544" s="155" t="s">
        <v>42</v>
      </c>
      <c r="E544" s="155" t="s">
        <v>320</v>
      </c>
      <c r="F544" s="155" t="s">
        <v>97</v>
      </c>
      <c r="G544" s="155"/>
      <c r="H544" s="157"/>
      <c r="I544" s="157"/>
      <c r="J544" s="157"/>
      <c r="K544" s="157"/>
      <c r="L544" s="157"/>
      <c r="M544" s="157"/>
      <c r="N544" s="157"/>
      <c r="O544" s="157"/>
      <c r="P544" s="157"/>
      <c r="Q544" s="157"/>
      <c r="R544" s="157"/>
      <c r="S544" s="157"/>
      <c r="T544" s="157"/>
      <c r="U544" s="156"/>
      <c r="V544" s="156"/>
      <c r="W544" s="156"/>
      <c r="X544" s="165"/>
      <c r="Y544" s="157">
        <v>0</v>
      </c>
      <c r="Z544" s="157">
        <v>340</v>
      </c>
      <c r="AA544" s="157">
        <v>340</v>
      </c>
      <c r="AB544" s="158">
        <f t="shared" si="95"/>
        <v>1</v>
      </c>
      <c r="AF544" s="153"/>
    </row>
    <row r="545" spans="1:32" ht="47.25">
      <c r="A545" s="163" t="s">
        <v>106</v>
      </c>
      <c r="B545" s="155" t="s">
        <v>319</v>
      </c>
      <c r="C545" s="155" t="s">
        <v>36</v>
      </c>
      <c r="D545" s="155" t="s">
        <v>42</v>
      </c>
      <c r="E545" s="155" t="s">
        <v>320</v>
      </c>
      <c r="F545" s="155" t="s">
        <v>107</v>
      </c>
      <c r="G545" s="155"/>
      <c r="H545" s="157"/>
      <c r="I545" s="157"/>
      <c r="J545" s="157"/>
      <c r="K545" s="157"/>
      <c r="L545" s="157"/>
      <c r="M545" s="157"/>
      <c r="N545" s="157"/>
      <c r="O545" s="157"/>
      <c r="P545" s="157"/>
      <c r="Q545" s="157"/>
      <c r="R545" s="157"/>
      <c r="S545" s="157"/>
      <c r="T545" s="157"/>
      <c r="U545" s="156"/>
      <c r="V545" s="156"/>
      <c r="W545" s="156"/>
      <c r="X545" s="165"/>
      <c r="Y545" s="157">
        <v>0</v>
      </c>
      <c r="Z545" s="157">
        <v>10.34</v>
      </c>
      <c r="AA545" s="157">
        <v>10.34</v>
      </c>
      <c r="AB545" s="158">
        <f t="shared" si="95"/>
        <v>1</v>
      </c>
      <c r="AF545" s="153"/>
    </row>
    <row r="546" spans="1:32" ht="31.5">
      <c r="A546" s="154" t="s">
        <v>21</v>
      </c>
      <c r="B546" s="155" t="s">
        <v>319</v>
      </c>
      <c r="C546" s="155" t="s">
        <v>36</v>
      </c>
      <c r="D546" s="155" t="s">
        <v>4</v>
      </c>
      <c r="E546" s="155" t="s">
        <v>40</v>
      </c>
      <c r="F546" s="155" t="s">
        <v>38</v>
      </c>
      <c r="G546" s="155"/>
      <c r="H546" s="157"/>
      <c r="I546" s="157"/>
      <c r="J546" s="157"/>
      <c r="K546" s="157"/>
      <c r="L546" s="157"/>
      <c r="M546" s="157"/>
      <c r="N546" s="157"/>
      <c r="O546" s="157"/>
      <c r="P546" s="157"/>
      <c r="Q546" s="157"/>
      <c r="R546" s="157"/>
      <c r="S546" s="157"/>
      <c r="T546" s="157"/>
      <c r="U546" s="156"/>
      <c r="V546" s="156"/>
      <c r="W546" s="156"/>
      <c r="X546" s="165"/>
      <c r="Y546" s="157">
        <f aca="true" t="shared" si="101" ref="Y546:AA547">Y547</f>
        <v>0</v>
      </c>
      <c r="Z546" s="157">
        <f t="shared" si="101"/>
        <v>503.36</v>
      </c>
      <c r="AA546" s="157">
        <f t="shared" si="101"/>
        <v>503.35</v>
      </c>
      <c r="AB546" s="158">
        <f t="shared" si="95"/>
        <v>0.9999801335028607</v>
      </c>
      <c r="AF546" s="153"/>
    </row>
    <row r="547" spans="1:32" ht="47.25">
      <c r="A547" s="162" t="s">
        <v>321</v>
      </c>
      <c r="B547" s="155" t="s">
        <v>319</v>
      </c>
      <c r="C547" s="155" t="s">
        <v>36</v>
      </c>
      <c r="D547" s="183" t="s">
        <v>4</v>
      </c>
      <c r="E547" s="155" t="s">
        <v>322</v>
      </c>
      <c r="F547" s="155" t="s">
        <v>38</v>
      </c>
      <c r="G547" s="155"/>
      <c r="H547" s="157"/>
      <c r="I547" s="157"/>
      <c r="J547" s="157"/>
      <c r="K547" s="157"/>
      <c r="L547" s="157"/>
      <c r="M547" s="157"/>
      <c r="N547" s="157"/>
      <c r="O547" s="157"/>
      <c r="P547" s="157"/>
      <c r="Q547" s="157"/>
      <c r="R547" s="157"/>
      <c r="S547" s="157"/>
      <c r="T547" s="157"/>
      <c r="U547" s="156"/>
      <c r="V547" s="156"/>
      <c r="W547" s="156"/>
      <c r="X547" s="165"/>
      <c r="Y547" s="157">
        <f t="shared" si="101"/>
        <v>0</v>
      </c>
      <c r="Z547" s="157">
        <f t="shared" si="101"/>
        <v>503.36</v>
      </c>
      <c r="AA547" s="157">
        <f t="shared" si="101"/>
        <v>503.35</v>
      </c>
      <c r="AB547" s="158">
        <f aca="true" t="shared" si="102" ref="AB547:AB566">AA547/Z547</f>
        <v>0.9999801335028607</v>
      </c>
      <c r="AF547" s="153"/>
    </row>
    <row r="548" spans="1:32" ht="15.75">
      <c r="A548" s="270" t="s">
        <v>323</v>
      </c>
      <c r="B548" s="155" t="s">
        <v>319</v>
      </c>
      <c r="C548" s="155" t="s">
        <v>36</v>
      </c>
      <c r="D548" s="183" t="s">
        <v>4</v>
      </c>
      <c r="E548" s="155" t="s">
        <v>322</v>
      </c>
      <c r="F548" s="155" t="s">
        <v>324</v>
      </c>
      <c r="G548" s="155"/>
      <c r="H548" s="157"/>
      <c r="I548" s="157"/>
      <c r="J548" s="157"/>
      <c r="K548" s="157"/>
      <c r="L548" s="157"/>
      <c r="M548" s="157"/>
      <c r="N548" s="157"/>
      <c r="O548" s="157"/>
      <c r="P548" s="157"/>
      <c r="Q548" s="157"/>
      <c r="R548" s="157"/>
      <c r="S548" s="157"/>
      <c r="T548" s="157"/>
      <c r="U548" s="156"/>
      <c r="V548" s="156"/>
      <c r="W548" s="156"/>
      <c r="X548" s="165"/>
      <c r="Y548" s="157">
        <v>0</v>
      </c>
      <c r="Z548" s="157">
        <v>503.36</v>
      </c>
      <c r="AA548" s="157">
        <v>503.35</v>
      </c>
      <c r="AB548" s="158">
        <f t="shared" si="102"/>
        <v>0.9999801335028607</v>
      </c>
      <c r="AF548" s="153"/>
    </row>
    <row r="549" spans="1:32" ht="15.75">
      <c r="A549" s="145" t="s">
        <v>0</v>
      </c>
      <c r="B549" s="271">
        <v>945</v>
      </c>
      <c r="C549" s="272" t="s">
        <v>50</v>
      </c>
      <c r="D549" s="272" t="s">
        <v>43</v>
      </c>
      <c r="E549" s="271" t="s">
        <v>40</v>
      </c>
      <c r="F549" s="272" t="s">
        <v>38</v>
      </c>
      <c r="G549" s="273"/>
      <c r="H549" s="274"/>
      <c r="I549" s="274"/>
      <c r="J549" s="273"/>
      <c r="K549" s="273"/>
      <c r="L549" s="273"/>
      <c r="M549" s="274"/>
      <c r="N549" s="274"/>
      <c r="O549" s="274"/>
      <c r="P549" s="273"/>
      <c r="Q549" s="273"/>
      <c r="R549" s="273"/>
      <c r="S549" s="273" t="e">
        <f aca="true" t="shared" si="103" ref="S549:AA550">S550</f>
        <v>#REF!</v>
      </c>
      <c r="T549" s="273" t="e">
        <f t="shared" si="103"/>
        <v>#REF!</v>
      </c>
      <c r="U549" s="273" t="e">
        <f t="shared" si="103"/>
        <v>#REF!</v>
      </c>
      <c r="V549" s="273" t="e">
        <f t="shared" si="103"/>
        <v>#REF!</v>
      </c>
      <c r="W549" s="273" t="e">
        <f t="shared" si="103"/>
        <v>#REF!</v>
      </c>
      <c r="X549" s="273" t="e">
        <f t="shared" si="103"/>
        <v>#REF!</v>
      </c>
      <c r="Y549" s="273">
        <f t="shared" si="103"/>
        <v>116.5</v>
      </c>
      <c r="Z549" s="273">
        <f t="shared" si="103"/>
        <v>286.5</v>
      </c>
      <c r="AA549" s="273">
        <f t="shared" si="103"/>
        <v>286.5</v>
      </c>
      <c r="AB549" s="149">
        <f t="shared" si="102"/>
        <v>1</v>
      </c>
      <c r="AF549" s="153"/>
    </row>
    <row r="550" spans="1:32" ht="15.75">
      <c r="A550" s="176" t="s">
        <v>49</v>
      </c>
      <c r="B550" s="256">
        <v>945</v>
      </c>
      <c r="C550" s="155" t="s">
        <v>50</v>
      </c>
      <c r="D550" s="155" t="s">
        <v>37</v>
      </c>
      <c r="E550" s="155" t="s">
        <v>40</v>
      </c>
      <c r="F550" s="155" t="s">
        <v>38</v>
      </c>
      <c r="G550" s="156"/>
      <c r="H550" s="156"/>
      <c r="I550" s="156"/>
      <c r="J550" s="156"/>
      <c r="K550" s="156"/>
      <c r="L550" s="156"/>
      <c r="M550" s="157"/>
      <c r="N550" s="157"/>
      <c r="O550" s="157"/>
      <c r="P550" s="156"/>
      <c r="Q550" s="156"/>
      <c r="R550" s="156"/>
      <c r="S550" s="156" t="e">
        <f t="shared" si="103"/>
        <v>#REF!</v>
      </c>
      <c r="T550" s="156" t="e">
        <f t="shared" si="103"/>
        <v>#REF!</v>
      </c>
      <c r="U550" s="156" t="e">
        <f t="shared" si="103"/>
        <v>#REF!</v>
      </c>
      <c r="V550" s="156" t="e">
        <f t="shared" si="103"/>
        <v>#REF!</v>
      </c>
      <c r="W550" s="156" t="e">
        <f t="shared" si="103"/>
        <v>#REF!</v>
      </c>
      <c r="X550" s="156" t="e">
        <f t="shared" si="103"/>
        <v>#REF!</v>
      </c>
      <c r="Y550" s="156">
        <f t="shared" si="103"/>
        <v>116.5</v>
      </c>
      <c r="Z550" s="156">
        <f t="shared" si="103"/>
        <v>286.5</v>
      </c>
      <c r="AA550" s="156">
        <f t="shared" si="103"/>
        <v>286.5</v>
      </c>
      <c r="AB550" s="158">
        <f t="shared" si="102"/>
        <v>1</v>
      </c>
      <c r="AF550" s="153"/>
    </row>
    <row r="551" spans="1:32" ht="15.75">
      <c r="A551" s="162" t="s">
        <v>0</v>
      </c>
      <c r="B551" s="256">
        <v>945</v>
      </c>
      <c r="C551" s="155" t="s">
        <v>50</v>
      </c>
      <c r="D551" s="155" t="s">
        <v>37</v>
      </c>
      <c r="E551" s="155" t="s">
        <v>114</v>
      </c>
      <c r="F551" s="155" t="s">
        <v>38</v>
      </c>
      <c r="G551" s="156">
        <v>280</v>
      </c>
      <c r="H551" s="156">
        <v>280</v>
      </c>
      <c r="I551" s="156"/>
      <c r="J551" s="156"/>
      <c r="K551" s="156"/>
      <c r="L551" s="156"/>
      <c r="M551" s="157">
        <v>280</v>
      </c>
      <c r="N551" s="157">
        <v>280</v>
      </c>
      <c r="O551" s="157">
        <v>0</v>
      </c>
      <c r="P551" s="156">
        <v>34</v>
      </c>
      <c r="Q551" s="156">
        <v>34</v>
      </c>
      <c r="R551" s="156"/>
      <c r="S551" s="156" t="e">
        <f>#REF!</f>
        <v>#REF!</v>
      </c>
      <c r="T551" s="156" t="e">
        <f>#REF!</f>
        <v>#REF!</v>
      </c>
      <c r="U551" s="156" t="e">
        <f>#REF!</f>
        <v>#REF!</v>
      </c>
      <c r="V551" s="156" t="e">
        <f>#REF!</f>
        <v>#REF!</v>
      </c>
      <c r="W551" s="156" t="e">
        <f>#REF!</f>
        <v>#REF!</v>
      </c>
      <c r="X551" s="156" t="e">
        <f>#REF!</f>
        <v>#REF!</v>
      </c>
      <c r="Y551" s="156">
        <f aca="true" t="shared" si="104" ref="Y551:AA555">Y552</f>
        <v>116.5</v>
      </c>
      <c r="Z551" s="156">
        <f t="shared" si="104"/>
        <v>286.5</v>
      </c>
      <c r="AA551" s="156">
        <f t="shared" si="104"/>
        <v>286.5</v>
      </c>
      <c r="AB551" s="158">
        <f t="shared" si="102"/>
        <v>1</v>
      </c>
      <c r="AF551" s="153"/>
    </row>
    <row r="552" spans="1:32" ht="31.5">
      <c r="A552" s="162" t="s">
        <v>115</v>
      </c>
      <c r="B552" s="256">
        <v>945</v>
      </c>
      <c r="C552" s="155" t="s">
        <v>50</v>
      </c>
      <c r="D552" s="155" t="s">
        <v>37</v>
      </c>
      <c r="E552" s="155" t="s">
        <v>116</v>
      </c>
      <c r="F552" s="155" t="s">
        <v>38</v>
      </c>
      <c r="G552" s="156">
        <v>280</v>
      </c>
      <c r="H552" s="156">
        <v>280</v>
      </c>
      <c r="I552" s="156"/>
      <c r="J552" s="156"/>
      <c r="K552" s="156"/>
      <c r="L552" s="156"/>
      <c r="M552" s="157">
        <v>280</v>
      </c>
      <c r="N552" s="157">
        <v>280</v>
      </c>
      <c r="O552" s="157">
        <v>0</v>
      </c>
      <c r="P552" s="156">
        <v>34</v>
      </c>
      <c r="Q552" s="156">
        <v>34</v>
      </c>
      <c r="R552" s="156"/>
      <c r="S552" s="156" t="e">
        <f>#REF!</f>
        <v>#REF!</v>
      </c>
      <c r="T552" s="156" t="e">
        <f>#REF!</f>
        <v>#REF!</v>
      </c>
      <c r="U552" s="156" t="e">
        <f>#REF!</f>
        <v>#REF!</v>
      </c>
      <c r="V552" s="156" t="e">
        <f>#REF!</f>
        <v>#REF!</v>
      </c>
      <c r="W552" s="156" t="e">
        <f>#REF!</f>
        <v>#REF!</v>
      </c>
      <c r="X552" s="156" t="e">
        <f>#REF!</f>
        <v>#REF!</v>
      </c>
      <c r="Y552" s="156">
        <f t="shared" si="104"/>
        <v>116.5</v>
      </c>
      <c r="Z552" s="156">
        <f t="shared" si="104"/>
        <v>286.5</v>
      </c>
      <c r="AA552" s="156">
        <f t="shared" si="104"/>
        <v>286.5</v>
      </c>
      <c r="AB552" s="158">
        <f t="shared" si="102"/>
        <v>1</v>
      </c>
      <c r="AF552" s="153"/>
    </row>
    <row r="553" spans="1:32" ht="47.25">
      <c r="A553" s="176" t="s">
        <v>117</v>
      </c>
      <c r="B553" s="256">
        <v>945</v>
      </c>
      <c r="C553" s="155" t="s">
        <v>50</v>
      </c>
      <c r="D553" s="155" t="s">
        <v>37</v>
      </c>
      <c r="E553" s="155" t="s">
        <v>118</v>
      </c>
      <c r="F553" s="155" t="s">
        <v>38</v>
      </c>
      <c r="G553" s="156"/>
      <c r="H553" s="156"/>
      <c r="I553" s="156"/>
      <c r="J553" s="156"/>
      <c r="K553" s="156"/>
      <c r="L553" s="156"/>
      <c r="M553" s="157"/>
      <c r="N553" s="157"/>
      <c r="O553" s="157"/>
      <c r="P553" s="156">
        <v>34</v>
      </c>
      <c r="Q553" s="156">
        <v>34</v>
      </c>
      <c r="R553" s="156"/>
      <c r="S553" s="156" t="e">
        <f>#REF!</f>
        <v>#REF!</v>
      </c>
      <c r="T553" s="156" t="e">
        <f>#REF!</f>
        <v>#REF!</v>
      </c>
      <c r="U553" s="156" t="e">
        <f>#REF!</f>
        <v>#REF!</v>
      </c>
      <c r="V553" s="156" t="e">
        <f>#REF!</f>
        <v>#REF!</v>
      </c>
      <c r="W553" s="156" t="e">
        <f>#REF!</f>
        <v>#REF!</v>
      </c>
      <c r="X553" s="156" t="e">
        <f>#REF!</f>
        <v>#REF!</v>
      </c>
      <c r="Y553" s="156">
        <f t="shared" si="104"/>
        <v>116.5</v>
      </c>
      <c r="Z553" s="156">
        <f t="shared" si="104"/>
        <v>286.5</v>
      </c>
      <c r="AA553" s="157">
        <f t="shared" si="104"/>
        <v>286.5</v>
      </c>
      <c r="AB553" s="158">
        <f t="shared" si="102"/>
        <v>1</v>
      </c>
      <c r="AF553" s="153"/>
    </row>
    <row r="554" spans="1:32" ht="47.25">
      <c r="A554" s="163" t="s">
        <v>100</v>
      </c>
      <c r="B554" s="256">
        <v>945</v>
      </c>
      <c r="C554" s="155" t="s">
        <v>50</v>
      </c>
      <c r="D554" s="155" t="s">
        <v>37</v>
      </c>
      <c r="E554" s="155" t="s">
        <v>118</v>
      </c>
      <c r="F554" s="155" t="s">
        <v>101</v>
      </c>
      <c r="G554" s="155" t="s">
        <v>101</v>
      </c>
      <c r="H554" s="157"/>
      <c r="I554" s="157"/>
      <c r="J554" s="157"/>
      <c r="K554" s="157"/>
      <c r="L554" s="157"/>
      <c r="M554" s="157"/>
      <c r="N554" s="157"/>
      <c r="O554" s="157"/>
      <c r="P554" s="157"/>
      <c r="Q554" s="157"/>
      <c r="R554" s="157"/>
      <c r="S554" s="157"/>
      <c r="T554" s="157"/>
      <c r="U554" s="156"/>
      <c r="V554" s="156"/>
      <c r="W554" s="156"/>
      <c r="X554" s="165"/>
      <c r="Y554" s="157">
        <f t="shared" si="104"/>
        <v>116.5</v>
      </c>
      <c r="Z554" s="157">
        <f t="shared" si="104"/>
        <v>286.5</v>
      </c>
      <c r="AA554" s="157">
        <f t="shared" si="104"/>
        <v>286.5</v>
      </c>
      <c r="AB554" s="158">
        <f t="shared" si="102"/>
        <v>1</v>
      </c>
      <c r="AF554" s="153"/>
    </row>
    <row r="555" spans="1:32" ht="47.25">
      <c r="A555" s="163" t="s">
        <v>102</v>
      </c>
      <c r="B555" s="256">
        <v>945</v>
      </c>
      <c r="C555" s="155" t="s">
        <v>50</v>
      </c>
      <c r="D555" s="155" t="s">
        <v>37</v>
      </c>
      <c r="E555" s="155" t="s">
        <v>118</v>
      </c>
      <c r="F555" s="155" t="s">
        <v>103</v>
      </c>
      <c r="G555" s="155" t="s">
        <v>103</v>
      </c>
      <c r="H555" s="157"/>
      <c r="I555" s="157"/>
      <c r="J555" s="157"/>
      <c r="K555" s="157"/>
      <c r="L555" s="157"/>
      <c r="M555" s="157"/>
      <c r="N555" s="157"/>
      <c r="O555" s="157"/>
      <c r="P555" s="157"/>
      <c r="Q555" s="157"/>
      <c r="R555" s="157"/>
      <c r="S555" s="157"/>
      <c r="T555" s="157"/>
      <c r="U555" s="156"/>
      <c r="V555" s="156"/>
      <c r="W555" s="156"/>
      <c r="X555" s="165"/>
      <c r="Y555" s="157">
        <f t="shared" si="104"/>
        <v>116.5</v>
      </c>
      <c r="Z555" s="157">
        <f t="shared" si="104"/>
        <v>286.5</v>
      </c>
      <c r="AA555" s="157">
        <f t="shared" si="104"/>
        <v>286.5</v>
      </c>
      <c r="AB555" s="158">
        <f t="shared" si="102"/>
        <v>1</v>
      </c>
      <c r="AF555" s="153"/>
    </row>
    <row r="556" spans="1:32" ht="47.25">
      <c r="A556" s="163" t="s">
        <v>106</v>
      </c>
      <c r="B556" s="256">
        <v>945</v>
      </c>
      <c r="C556" s="155" t="s">
        <v>50</v>
      </c>
      <c r="D556" s="155" t="s">
        <v>37</v>
      </c>
      <c r="E556" s="155" t="s">
        <v>118</v>
      </c>
      <c r="F556" s="155" t="s">
        <v>107</v>
      </c>
      <c r="G556" s="155" t="s">
        <v>107</v>
      </c>
      <c r="H556" s="157"/>
      <c r="I556" s="157"/>
      <c r="J556" s="157"/>
      <c r="K556" s="157"/>
      <c r="L556" s="157"/>
      <c r="M556" s="157"/>
      <c r="N556" s="157"/>
      <c r="O556" s="157"/>
      <c r="P556" s="157"/>
      <c r="Q556" s="157"/>
      <c r="R556" s="157"/>
      <c r="S556" s="157"/>
      <c r="T556" s="157"/>
      <c r="U556" s="156"/>
      <c r="V556" s="156"/>
      <c r="W556" s="156"/>
      <c r="X556" s="165"/>
      <c r="Y556" s="157">
        <v>116.5</v>
      </c>
      <c r="Z556" s="157">
        <v>286.5</v>
      </c>
      <c r="AA556" s="157">
        <v>286.5</v>
      </c>
      <c r="AB556" s="158">
        <f t="shared" si="102"/>
        <v>1</v>
      </c>
      <c r="AF556" s="153"/>
    </row>
    <row r="557" spans="1:32" ht="110.25">
      <c r="A557" s="145" t="s">
        <v>61</v>
      </c>
      <c r="B557" s="271">
        <v>945</v>
      </c>
      <c r="C557" s="272" t="s">
        <v>48</v>
      </c>
      <c r="D557" s="272" t="s">
        <v>43</v>
      </c>
      <c r="E557" s="272" t="s">
        <v>40</v>
      </c>
      <c r="F557" s="272" t="s">
        <v>38</v>
      </c>
      <c r="G557" s="274" t="e">
        <f>G558+#REF!+#REF!</f>
        <v>#REF!</v>
      </c>
      <c r="H557" s="274" t="e">
        <f>H558+#REF!+#REF!</f>
        <v>#REF!</v>
      </c>
      <c r="I557" s="274" t="e">
        <f>I558+#REF!+#REF!</f>
        <v>#REF!</v>
      </c>
      <c r="J557" s="274" t="e">
        <f>J558+#REF!+#REF!</f>
        <v>#REF!</v>
      </c>
      <c r="K557" s="274" t="e">
        <f>K558+#REF!+#REF!</f>
        <v>#REF!</v>
      </c>
      <c r="L557" s="274" t="e">
        <f>L558+#REF!+#REF!</f>
        <v>#REF!</v>
      </c>
      <c r="M557" s="274">
        <v>23622.4</v>
      </c>
      <c r="N557" s="274">
        <v>6028.6</v>
      </c>
      <c r="O557" s="274">
        <v>17593.8</v>
      </c>
      <c r="P557" s="274" t="e">
        <f>P558+#REF!+#REF!</f>
        <v>#REF!</v>
      </c>
      <c r="Q557" s="274" t="e">
        <f>Q558+#REF!+#REF!</f>
        <v>#REF!</v>
      </c>
      <c r="R557" s="274" t="e">
        <f>R558+#REF!+#REF!</f>
        <v>#REF!</v>
      </c>
      <c r="S557" s="274">
        <f aca="true" t="shared" si="105" ref="S557:X559">S558</f>
        <v>10276</v>
      </c>
      <c r="T557" s="274">
        <f t="shared" si="105"/>
        <v>11099.4</v>
      </c>
      <c r="U557" s="274">
        <f t="shared" si="105"/>
        <v>0</v>
      </c>
      <c r="V557" s="274">
        <f t="shared" si="105"/>
        <v>0</v>
      </c>
      <c r="W557" s="274">
        <f t="shared" si="105"/>
        <v>0</v>
      </c>
      <c r="X557" s="274">
        <f t="shared" si="105"/>
        <v>0</v>
      </c>
      <c r="Y557" s="274">
        <f>Y558+Y563</f>
        <v>9826</v>
      </c>
      <c r="Z557" s="274">
        <f>Z558+Z563</f>
        <v>9826</v>
      </c>
      <c r="AA557" s="274">
        <f>AA558+AA563</f>
        <v>9826</v>
      </c>
      <c r="AB557" s="149">
        <f t="shared" si="102"/>
        <v>1</v>
      </c>
      <c r="AF557" s="153"/>
    </row>
    <row r="558" spans="1:32" ht="63">
      <c r="A558" s="252" t="s">
        <v>3</v>
      </c>
      <c r="B558" s="256">
        <v>945</v>
      </c>
      <c r="C558" s="155" t="s">
        <v>48</v>
      </c>
      <c r="D558" s="155" t="s">
        <v>36</v>
      </c>
      <c r="E558" s="155" t="s">
        <v>40</v>
      </c>
      <c r="F558" s="155" t="s">
        <v>38</v>
      </c>
      <c r="G558" s="157" t="e">
        <f>#REF!+G559</f>
        <v>#REF!</v>
      </c>
      <c r="H558" s="157" t="e">
        <f>#REF!+H559</f>
        <v>#REF!</v>
      </c>
      <c r="I558" s="157" t="e">
        <f>#REF!+I559</f>
        <v>#REF!</v>
      </c>
      <c r="J558" s="157" t="e">
        <f>#REF!+J559</f>
        <v>#REF!</v>
      </c>
      <c r="K558" s="157" t="e">
        <f>#REF!+K559</f>
        <v>#REF!</v>
      </c>
      <c r="L558" s="157" t="e">
        <f>#REF!+L559</f>
        <v>#REF!</v>
      </c>
      <c r="M558" s="157">
        <v>18101</v>
      </c>
      <c r="N558" s="157">
        <v>1000</v>
      </c>
      <c r="O558" s="157">
        <v>17101</v>
      </c>
      <c r="P558" s="157" t="e">
        <f>#REF!+P559</f>
        <v>#REF!</v>
      </c>
      <c r="Q558" s="157" t="e">
        <f>#REF!+Q559</f>
        <v>#REF!</v>
      </c>
      <c r="R558" s="157" t="e">
        <f>#REF!+R559</f>
        <v>#REF!</v>
      </c>
      <c r="S558" s="156">
        <f t="shared" si="105"/>
        <v>10276</v>
      </c>
      <c r="T558" s="156">
        <f t="shared" si="105"/>
        <v>11099.4</v>
      </c>
      <c r="U558" s="156">
        <f t="shared" si="105"/>
        <v>0</v>
      </c>
      <c r="V558" s="156">
        <f t="shared" si="105"/>
        <v>0</v>
      </c>
      <c r="W558" s="156">
        <f t="shared" si="105"/>
        <v>0</v>
      </c>
      <c r="X558" s="156">
        <f t="shared" si="105"/>
        <v>0</v>
      </c>
      <c r="Y558" s="156">
        <f>Y559+Y561</f>
        <v>9226</v>
      </c>
      <c r="Z558" s="156">
        <f>Z559+Z561</f>
        <v>9625</v>
      </c>
      <c r="AA558" s="156">
        <f>AA559+AA561</f>
        <v>9625</v>
      </c>
      <c r="AB558" s="158">
        <f t="shared" si="102"/>
        <v>1</v>
      </c>
      <c r="AF558" s="153"/>
    </row>
    <row r="559" spans="1:32" ht="63">
      <c r="A559" s="197" t="s">
        <v>325</v>
      </c>
      <c r="B559" s="256">
        <v>945</v>
      </c>
      <c r="C559" s="155" t="s">
        <v>48</v>
      </c>
      <c r="D559" s="155" t="s">
        <v>36</v>
      </c>
      <c r="E559" s="183" t="s">
        <v>326</v>
      </c>
      <c r="F559" s="155" t="s">
        <v>38</v>
      </c>
      <c r="G559" s="156">
        <v>1000</v>
      </c>
      <c r="H559" s="156">
        <v>1000</v>
      </c>
      <c r="I559" s="156"/>
      <c r="J559" s="156"/>
      <c r="K559" s="156"/>
      <c r="L559" s="156"/>
      <c r="M559" s="157">
        <v>1000</v>
      </c>
      <c r="N559" s="157">
        <v>1000</v>
      </c>
      <c r="O559" s="157">
        <v>0</v>
      </c>
      <c r="P559" s="156"/>
      <c r="Q559" s="156"/>
      <c r="R559" s="156"/>
      <c r="S559" s="156">
        <f t="shared" si="105"/>
        <v>10276</v>
      </c>
      <c r="T559" s="156">
        <f t="shared" si="105"/>
        <v>11099.4</v>
      </c>
      <c r="U559" s="156">
        <f t="shared" si="105"/>
        <v>0</v>
      </c>
      <c r="V559" s="156">
        <f t="shared" si="105"/>
        <v>0</v>
      </c>
      <c r="W559" s="156">
        <f t="shared" si="105"/>
        <v>0</v>
      </c>
      <c r="X559" s="156">
        <f t="shared" si="105"/>
        <v>0</v>
      </c>
      <c r="Y559" s="156">
        <f>Y560</f>
        <v>3000</v>
      </c>
      <c r="Z559" s="156">
        <f>Z560</f>
        <v>3399</v>
      </c>
      <c r="AA559" s="156">
        <f>AA560</f>
        <v>3399</v>
      </c>
      <c r="AB559" s="158">
        <f t="shared" si="102"/>
        <v>1</v>
      </c>
      <c r="AF559" s="153"/>
    </row>
    <row r="560" spans="1:32" ht="63">
      <c r="A560" s="261" t="s">
        <v>327</v>
      </c>
      <c r="B560" s="256">
        <v>945</v>
      </c>
      <c r="C560" s="155" t="s">
        <v>48</v>
      </c>
      <c r="D560" s="155" t="s">
        <v>36</v>
      </c>
      <c r="E560" s="183" t="s">
        <v>326</v>
      </c>
      <c r="F560" s="155" t="s">
        <v>328</v>
      </c>
      <c r="G560" s="156">
        <v>1000</v>
      </c>
      <c r="H560" s="156">
        <v>1000</v>
      </c>
      <c r="I560" s="156"/>
      <c r="J560" s="156"/>
      <c r="K560" s="156"/>
      <c r="L560" s="156"/>
      <c r="M560" s="157">
        <v>1000</v>
      </c>
      <c r="N560" s="157">
        <v>1000</v>
      </c>
      <c r="O560" s="157">
        <v>0</v>
      </c>
      <c r="P560" s="156"/>
      <c r="Q560" s="156"/>
      <c r="R560" s="156"/>
      <c r="S560" s="156">
        <v>10276</v>
      </c>
      <c r="T560" s="156">
        <f>9876+400+823.4</f>
        <v>11099.4</v>
      </c>
      <c r="U560" s="156"/>
      <c r="V560" s="275"/>
      <c r="W560" s="165"/>
      <c r="X560" s="165"/>
      <c r="Y560" s="156">
        <v>3000</v>
      </c>
      <c r="Z560" s="156">
        <v>3399</v>
      </c>
      <c r="AA560" s="196">
        <v>3399</v>
      </c>
      <c r="AB560" s="158">
        <f t="shared" si="102"/>
        <v>1</v>
      </c>
      <c r="AF560" s="153"/>
    </row>
    <row r="561" spans="1:32" ht="141.75">
      <c r="A561" s="276" t="s">
        <v>329</v>
      </c>
      <c r="B561" s="256">
        <v>945</v>
      </c>
      <c r="C561" s="155" t="s">
        <v>48</v>
      </c>
      <c r="D561" s="155" t="s">
        <v>36</v>
      </c>
      <c r="E561" s="183" t="s">
        <v>330</v>
      </c>
      <c r="F561" s="155" t="s">
        <v>38</v>
      </c>
      <c r="G561" s="156"/>
      <c r="H561" s="156"/>
      <c r="I561" s="156"/>
      <c r="J561" s="156"/>
      <c r="K561" s="156"/>
      <c r="L561" s="156"/>
      <c r="M561" s="157"/>
      <c r="N561" s="157"/>
      <c r="O561" s="157"/>
      <c r="P561" s="156"/>
      <c r="Q561" s="156"/>
      <c r="R561" s="156"/>
      <c r="S561" s="156"/>
      <c r="T561" s="156"/>
      <c r="U561" s="156"/>
      <c r="V561" s="275"/>
      <c r="W561" s="165"/>
      <c r="X561" s="165"/>
      <c r="Y561" s="156">
        <f>Y562</f>
        <v>6226</v>
      </c>
      <c r="Z561" s="156">
        <f>Z562</f>
        <v>6226</v>
      </c>
      <c r="AA561" s="156">
        <f>AA562</f>
        <v>6226</v>
      </c>
      <c r="AB561" s="158">
        <f t="shared" si="102"/>
        <v>1</v>
      </c>
      <c r="AF561" s="153"/>
    </row>
    <row r="562" spans="1:32" ht="63">
      <c r="A562" s="277" t="s">
        <v>327</v>
      </c>
      <c r="B562" s="256">
        <v>945</v>
      </c>
      <c r="C562" s="155" t="s">
        <v>48</v>
      </c>
      <c r="D562" s="155" t="s">
        <v>36</v>
      </c>
      <c r="E562" s="183" t="s">
        <v>330</v>
      </c>
      <c r="F562" s="155" t="s">
        <v>328</v>
      </c>
      <c r="G562" s="156"/>
      <c r="H562" s="156"/>
      <c r="I562" s="156"/>
      <c r="J562" s="156"/>
      <c r="K562" s="156"/>
      <c r="L562" s="156"/>
      <c r="M562" s="157"/>
      <c r="N562" s="157"/>
      <c r="O562" s="157"/>
      <c r="P562" s="156"/>
      <c r="Q562" s="156"/>
      <c r="R562" s="156"/>
      <c r="S562" s="156"/>
      <c r="T562" s="156"/>
      <c r="U562" s="156"/>
      <c r="V562" s="275"/>
      <c r="W562" s="165"/>
      <c r="X562" s="165"/>
      <c r="Y562" s="156">
        <v>6226</v>
      </c>
      <c r="Z562" s="156">
        <v>6226</v>
      </c>
      <c r="AA562" s="196">
        <v>6226</v>
      </c>
      <c r="AB562" s="158">
        <f t="shared" si="102"/>
        <v>1</v>
      </c>
      <c r="AF562" s="153"/>
    </row>
    <row r="563" spans="1:32" ht="31.5">
      <c r="A563" s="278" t="s">
        <v>63</v>
      </c>
      <c r="B563" s="256">
        <v>945</v>
      </c>
      <c r="C563" s="155" t="s">
        <v>48</v>
      </c>
      <c r="D563" s="155" t="s">
        <v>39</v>
      </c>
      <c r="E563" s="183" t="s">
        <v>40</v>
      </c>
      <c r="F563" s="155" t="s">
        <v>38</v>
      </c>
      <c r="G563" s="156"/>
      <c r="H563" s="156"/>
      <c r="I563" s="156"/>
      <c r="J563" s="156"/>
      <c r="K563" s="156"/>
      <c r="L563" s="156"/>
      <c r="M563" s="190"/>
      <c r="N563" s="190"/>
      <c r="O563" s="190"/>
      <c r="P563" s="156"/>
      <c r="Q563" s="156"/>
      <c r="R563" s="156"/>
      <c r="S563" s="156"/>
      <c r="T563" s="156"/>
      <c r="U563" s="156"/>
      <c r="V563" s="275"/>
      <c r="W563" s="165"/>
      <c r="X563" s="192"/>
      <c r="Y563" s="156">
        <f aca="true" t="shared" si="106" ref="Y563:AA565">Y564</f>
        <v>600</v>
      </c>
      <c r="Z563" s="156">
        <f t="shared" si="106"/>
        <v>201</v>
      </c>
      <c r="AA563" s="156">
        <f t="shared" si="106"/>
        <v>201</v>
      </c>
      <c r="AB563" s="158">
        <f t="shared" si="102"/>
        <v>1</v>
      </c>
      <c r="AF563" s="153"/>
    </row>
    <row r="564" spans="1:32" ht="31.5">
      <c r="A564" s="163" t="s">
        <v>331</v>
      </c>
      <c r="B564" s="256">
        <v>945</v>
      </c>
      <c r="C564" s="155" t="s">
        <v>48</v>
      </c>
      <c r="D564" s="155" t="s">
        <v>39</v>
      </c>
      <c r="E564" s="183" t="s">
        <v>332</v>
      </c>
      <c r="F564" s="155" t="s">
        <v>38</v>
      </c>
      <c r="G564" s="156"/>
      <c r="H564" s="156"/>
      <c r="I564" s="156"/>
      <c r="J564" s="156"/>
      <c r="K564" s="156"/>
      <c r="L564" s="156"/>
      <c r="M564" s="190"/>
      <c r="N564" s="190"/>
      <c r="O564" s="190"/>
      <c r="P564" s="156"/>
      <c r="Q564" s="156"/>
      <c r="R564" s="156"/>
      <c r="S564" s="156"/>
      <c r="T564" s="156"/>
      <c r="U564" s="156"/>
      <c r="V564" s="275"/>
      <c r="W564" s="165"/>
      <c r="X564" s="192"/>
      <c r="Y564" s="156">
        <f t="shared" si="106"/>
        <v>600</v>
      </c>
      <c r="Z564" s="156">
        <f t="shared" si="106"/>
        <v>201</v>
      </c>
      <c r="AA564" s="156">
        <f t="shared" si="106"/>
        <v>201</v>
      </c>
      <c r="AB564" s="158">
        <f t="shared" si="102"/>
        <v>1</v>
      </c>
      <c r="AF564" s="153"/>
    </row>
    <row r="565" spans="1:32" ht="63">
      <c r="A565" s="163" t="s">
        <v>333</v>
      </c>
      <c r="B565" s="256">
        <v>945</v>
      </c>
      <c r="C565" s="155" t="s">
        <v>48</v>
      </c>
      <c r="D565" s="155" t="s">
        <v>39</v>
      </c>
      <c r="E565" s="155" t="s">
        <v>334</v>
      </c>
      <c r="F565" s="155" t="s">
        <v>38</v>
      </c>
      <c r="G565" s="156"/>
      <c r="H565" s="156"/>
      <c r="I565" s="156"/>
      <c r="J565" s="156"/>
      <c r="K565" s="156"/>
      <c r="L565" s="156"/>
      <c r="M565" s="190"/>
      <c r="N565" s="190"/>
      <c r="O565" s="190"/>
      <c r="P565" s="156"/>
      <c r="Q565" s="156"/>
      <c r="R565" s="156"/>
      <c r="S565" s="156"/>
      <c r="T565" s="156"/>
      <c r="U565" s="156"/>
      <c r="V565" s="275"/>
      <c r="W565" s="165"/>
      <c r="X565" s="192"/>
      <c r="Y565" s="156">
        <f t="shared" si="106"/>
        <v>600</v>
      </c>
      <c r="Z565" s="156">
        <f t="shared" si="106"/>
        <v>201</v>
      </c>
      <c r="AA565" s="156">
        <f t="shared" si="106"/>
        <v>201</v>
      </c>
      <c r="AB565" s="158">
        <f t="shared" si="102"/>
        <v>1</v>
      </c>
      <c r="AF565" s="153"/>
    </row>
    <row r="566" spans="1:32" ht="51.75" customHeight="1">
      <c r="A566" s="171" t="s">
        <v>335</v>
      </c>
      <c r="B566" s="256">
        <v>945</v>
      </c>
      <c r="C566" s="155" t="s">
        <v>48</v>
      </c>
      <c r="D566" s="155" t="s">
        <v>39</v>
      </c>
      <c r="E566" s="183" t="s">
        <v>334</v>
      </c>
      <c r="F566" s="183" t="s">
        <v>336</v>
      </c>
      <c r="G566" s="156"/>
      <c r="H566" s="156"/>
      <c r="I566" s="156"/>
      <c r="J566" s="156"/>
      <c r="K566" s="156"/>
      <c r="L566" s="156"/>
      <c r="M566" s="190"/>
      <c r="N566" s="190"/>
      <c r="O566" s="190"/>
      <c r="P566" s="156"/>
      <c r="Q566" s="156"/>
      <c r="R566" s="156"/>
      <c r="S566" s="156"/>
      <c r="T566" s="156"/>
      <c r="U566" s="156"/>
      <c r="V566" s="275"/>
      <c r="W566" s="165"/>
      <c r="X566" s="192"/>
      <c r="Y566" s="156">
        <v>600</v>
      </c>
      <c r="Z566" s="156">
        <v>201</v>
      </c>
      <c r="AA566" s="156">
        <v>201</v>
      </c>
      <c r="AB566" s="158">
        <f t="shared" si="102"/>
        <v>1</v>
      </c>
      <c r="AF566" s="153"/>
    </row>
    <row r="567" spans="1:32" ht="15.75">
      <c r="A567" s="279"/>
      <c r="B567" s="275"/>
      <c r="C567" s="183"/>
      <c r="D567" s="183"/>
      <c r="E567" s="183"/>
      <c r="F567" s="183"/>
      <c r="G567" s="275"/>
      <c r="H567" s="275"/>
      <c r="I567" s="275"/>
      <c r="J567" s="275"/>
      <c r="K567" s="275"/>
      <c r="L567" s="275"/>
      <c r="M567" s="275"/>
      <c r="N567" s="275"/>
      <c r="O567" s="275"/>
      <c r="P567" s="275"/>
      <c r="Q567" s="275"/>
      <c r="R567" s="275"/>
      <c r="S567" s="275"/>
      <c r="T567" s="275"/>
      <c r="U567" s="275"/>
      <c r="V567" s="275"/>
      <c r="W567" s="157"/>
      <c r="X567" s="157"/>
      <c r="Y567" s="248"/>
      <c r="Z567" s="248"/>
      <c r="AA567" s="156"/>
      <c r="AB567" s="158"/>
      <c r="AF567" s="153"/>
    </row>
    <row r="568" spans="1:32" ht="15.75">
      <c r="A568" s="280" t="s">
        <v>12</v>
      </c>
      <c r="B568" s="281"/>
      <c r="C568" s="282"/>
      <c r="D568" s="282"/>
      <c r="E568" s="282"/>
      <c r="F568" s="282"/>
      <c r="G568" s="281"/>
      <c r="H568" s="281"/>
      <c r="I568" s="281"/>
      <c r="J568" s="281"/>
      <c r="K568" s="281"/>
      <c r="L568" s="281"/>
      <c r="M568" s="281"/>
      <c r="N568" s="281"/>
      <c r="O568" s="281"/>
      <c r="P568" s="281"/>
      <c r="Q568" s="281"/>
      <c r="R568" s="281"/>
      <c r="S568" s="191" t="e">
        <f>S16+#REF!+S188+S223+S230+#REF!+#REF!+S519+#REF!+S549+#REF!+S557</f>
        <v>#REF!</v>
      </c>
      <c r="T568" s="191" t="e">
        <f>T16+#REF!+T188+T223+T230+#REF!+#REF!+T519+#REF!+T549+#REF!+T557</f>
        <v>#REF!</v>
      </c>
      <c r="U568" s="281"/>
      <c r="V568" s="281"/>
      <c r="W568" s="190"/>
      <c r="X568" s="190"/>
      <c r="Y568" s="191">
        <f>Y15+Y45+Y323+Y524</f>
        <v>202382.21999999997</v>
      </c>
      <c r="Z568" s="191">
        <f>Z15+Z45+Z323+Z524</f>
        <v>347921.19</v>
      </c>
      <c r="AA568" s="191">
        <f>AA15+AA45+AA323+AA524</f>
        <v>338208.51</v>
      </c>
      <c r="AB568" s="158">
        <f>AA568/Z568</f>
        <v>0.9720836779156797</v>
      </c>
      <c r="AF568" s="153"/>
    </row>
    <row r="569" spans="1:32" ht="12.75">
      <c r="A569" s="283"/>
      <c r="B569" s="283"/>
      <c r="C569" s="284"/>
      <c r="D569" s="284"/>
      <c r="E569" s="284"/>
      <c r="F569" s="284"/>
      <c r="G569" s="283"/>
      <c r="H569" s="283"/>
      <c r="I569" s="283"/>
      <c r="J569" s="283"/>
      <c r="K569" s="283"/>
      <c r="L569" s="283"/>
      <c r="M569" s="283"/>
      <c r="N569" s="283"/>
      <c r="O569" s="283"/>
      <c r="P569" s="283"/>
      <c r="Q569" s="283"/>
      <c r="R569" s="283"/>
      <c r="S569" s="283"/>
      <c r="T569" s="160"/>
      <c r="U569" s="283"/>
      <c r="V569" s="283"/>
      <c r="W569" s="172"/>
      <c r="X569" s="202"/>
      <c r="Y569" s="21"/>
      <c r="Z569" s="24"/>
      <c r="AA569" s="17"/>
      <c r="AB569" s="285"/>
      <c r="AF569" s="153"/>
    </row>
    <row r="570" spans="1:28" ht="12.75">
      <c r="A570" s="286"/>
      <c r="B570" s="286"/>
      <c r="C570" s="287"/>
      <c r="D570" s="287"/>
      <c r="E570" s="287"/>
      <c r="F570" s="287"/>
      <c r="G570" s="288"/>
      <c r="H570" s="288"/>
      <c r="I570" s="288"/>
      <c r="J570" s="286"/>
      <c r="K570" s="286"/>
      <c r="L570" s="286"/>
      <c r="M570" s="289"/>
      <c r="N570" s="289"/>
      <c r="O570" s="286"/>
      <c r="X570" s="290"/>
      <c r="Y570" s="291"/>
      <c r="Z570" s="291"/>
      <c r="AA570" s="291"/>
      <c r="AB570" s="291"/>
    </row>
    <row r="571" spans="1:28" ht="12.75">
      <c r="A571" s="286"/>
      <c r="B571" s="286"/>
      <c r="C571" s="287"/>
      <c r="D571" s="287"/>
      <c r="E571" s="287"/>
      <c r="F571" s="287"/>
      <c r="G571" s="288"/>
      <c r="H571" s="288"/>
      <c r="I571" s="288"/>
      <c r="J571" s="286"/>
      <c r="K571" s="286"/>
      <c r="L571" s="286"/>
      <c r="M571" s="289"/>
      <c r="N571" s="289"/>
      <c r="O571" s="286"/>
      <c r="X571" s="290"/>
      <c r="Y571" s="291"/>
      <c r="Z571" s="291"/>
      <c r="AA571" s="291"/>
      <c r="AB571" s="291"/>
    </row>
    <row r="572" spans="1:28" ht="12.75">
      <c r="A572" s="286"/>
      <c r="B572" s="286"/>
      <c r="C572" s="287"/>
      <c r="D572" s="287"/>
      <c r="E572" s="287"/>
      <c r="F572" s="287"/>
      <c r="G572" s="288"/>
      <c r="H572" s="288"/>
      <c r="I572" s="288"/>
      <c r="J572" s="286"/>
      <c r="K572" s="286"/>
      <c r="L572" s="286"/>
      <c r="M572" s="289"/>
      <c r="N572" s="289"/>
      <c r="O572" s="286"/>
      <c r="X572" s="290"/>
      <c r="Y572" s="291"/>
      <c r="Z572" s="291"/>
      <c r="AA572" s="291"/>
      <c r="AB572" s="291"/>
    </row>
    <row r="573" spans="1:28" ht="12.75">
      <c r="A573" s="286"/>
      <c r="B573" s="286"/>
      <c r="C573" s="287"/>
      <c r="D573" s="287"/>
      <c r="E573" s="287"/>
      <c r="F573" s="287"/>
      <c r="G573" s="288"/>
      <c r="H573" s="288"/>
      <c r="I573" s="288"/>
      <c r="J573" s="286"/>
      <c r="K573" s="286"/>
      <c r="L573" s="286"/>
      <c r="M573" s="289"/>
      <c r="N573" s="289"/>
      <c r="O573" s="286"/>
      <c r="X573" s="290"/>
      <c r="Y573" s="286"/>
      <c r="Z573" s="286"/>
      <c r="AA573" s="286"/>
      <c r="AB573" s="292"/>
    </row>
    <row r="574" spans="1:28" ht="12.75">
      <c r="A574" s="286"/>
      <c r="B574" s="286"/>
      <c r="C574" s="287"/>
      <c r="D574" s="287"/>
      <c r="E574" s="287"/>
      <c r="F574" s="287"/>
      <c r="G574" s="288"/>
      <c r="H574" s="288"/>
      <c r="I574" s="288"/>
      <c r="J574" s="286"/>
      <c r="K574" s="286"/>
      <c r="L574" s="286"/>
      <c r="M574" s="289"/>
      <c r="N574" s="289"/>
      <c r="O574" s="286"/>
      <c r="X574" s="290"/>
      <c r="Y574" s="286"/>
      <c r="Z574" s="286"/>
      <c r="AA574" s="286"/>
      <c r="AB574" s="292"/>
    </row>
    <row r="575" spans="1:28" ht="12.75">
      <c r="A575" s="286"/>
      <c r="B575" s="286"/>
      <c r="C575" s="287"/>
      <c r="D575" s="287"/>
      <c r="E575" s="287"/>
      <c r="F575" s="287"/>
      <c r="G575" s="288"/>
      <c r="H575" s="288"/>
      <c r="I575" s="288"/>
      <c r="J575" s="286"/>
      <c r="K575" s="286"/>
      <c r="L575" s="286"/>
      <c r="M575" s="289"/>
      <c r="N575" s="289"/>
      <c r="O575" s="286"/>
      <c r="X575" s="290"/>
      <c r="Y575" s="286"/>
      <c r="Z575" s="286"/>
      <c r="AA575" s="286"/>
      <c r="AB575" s="292"/>
    </row>
    <row r="576" spans="1:28" ht="12.75">
      <c r="A576" s="286"/>
      <c r="B576" s="286"/>
      <c r="C576" s="287"/>
      <c r="D576" s="287"/>
      <c r="E576" s="287"/>
      <c r="F576" s="287"/>
      <c r="G576" s="288"/>
      <c r="H576" s="288"/>
      <c r="I576" s="288"/>
      <c r="J576" s="286"/>
      <c r="K576" s="286"/>
      <c r="L576" s="286"/>
      <c r="M576" s="289"/>
      <c r="N576" s="289"/>
      <c r="O576" s="286"/>
      <c r="X576" s="290"/>
      <c r="Y576" s="286"/>
      <c r="Z576" s="286"/>
      <c r="AA576" s="286"/>
      <c r="AB576" s="292"/>
    </row>
    <row r="577" spans="1:28" ht="12.75">
      <c r="A577" s="286"/>
      <c r="B577" s="286"/>
      <c r="C577" s="287"/>
      <c r="D577" s="287"/>
      <c r="E577" s="287"/>
      <c r="F577" s="287"/>
      <c r="G577" s="288"/>
      <c r="H577" s="288"/>
      <c r="I577" s="288"/>
      <c r="J577" s="286"/>
      <c r="K577" s="286"/>
      <c r="L577" s="286"/>
      <c r="M577" s="289"/>
      <c r="N577" s="289"/>
      <c r="O577" s="286"/>
      <c r="X577" s="290"/>
      <c r="Y577" s="286"/>
      <c r="Z577" s="286"/>
      <c r="AA577" s="286"/>
      <c r="AB577" s="292"/>
    </row>
    <row r="578" spans="1:28" ht="12.75">
      <c r="A578" s="286"/>
      <c r="B578" s="286"/>
      <c r="C578" s="287"/>
      <c r="D578" s="287"/>
      <c r="E578" s="287"/>
      <c r="F578" s="287"/>
      <c r="G578" s="288"/>
      <c r="H578" s="288"/>
      <c r="I578" s="288"/>
      <c r="J578" s="286"/>
      <c r="K578" s="286"/>
      <c r="L578" s="286"/>
      <c r="M578" s="289"/>
      <c r="N578" s="289"/>
      <c r="O578" s="286"/>
      <c r="X578" s="290"/>
      <c r="Y578" s="286"/>
      <c r="Z578" s="286"/>
      <c r="AA578" s="286"/>
      <c r="AB578" s="292"/>
    </row>
    <row r="579" spans="1:28" ht="12.75">
      <c r="A579" s="286"/>
      <c r="B579" s="286"/>
      <c r="C579" s="287"/>
      <c r="D579" s="287"/>
      <c r="E579" s="287"/>
      <c r="F579" s="287"/>
      <c r="G579" s="288"/>
      <c r="H579" s="288"/>
      <c r="I579" s="288"/>
      <c r="J579" s="286"/>
      <c r="K579" s="286"/>
      <c r="L579" s="286"/>
      <c r="M579" s="289"/>
      <c r="N579" s="289"/>
      <c r="O579" s="286"/>
      <c r="X579" s="290"/>
      <c r="Y579" s="286"/>
      <c r="Z579" s="286"/>
      <c r="AA579" s="286"/>
      <c r="AB579" s="292"/>
    </row>
    <row r="580" spans="1:28" ht="12.75">
      <c r="A580" s="286"/>
      <c r="B580" s="286"/>
      <c r="C580" s="287"/>
      <c r="D580" s="287"/>
      <c r="E580" s="287"/>
      <c r="F580" s="287"/>
      <c r="G580" s="288"/>
      <c r="H580" s="288"/>
      <c r="I580" s="288"/>
      <c r="J580" s="286"/>
      <c r="K580" s="286"/>
      <c r="L580" s="286"/>
      <c r="M580" s="289"/>
      <c r="N580" s="289"/>
      <c r="O580" s="286"/>
      <c r="X580" s="290"/>
      <c r="Y580" s="286"/>
      <c r="Z580" s="286"/>
      <c r="AA580" s="286"/>
      <c r="AB580" s="292"/>
    </row>
    <row r="581" spans="1:28" ht="12.75">
      <c r="A581" s="286"/>
      <c r="B581" s="286"/>
      <c r="C581" s="287"/>
      <c r="D581" s="287"/>
      <c r="E581" s="287"/>
      <c r="F581" s="287"/>
      <c r="G581" s="288"/>
      <c r="H581" s="288"/>
      <c r="I581" s="288"/>
      <c r="J581" s="286"/>
      <c r="K581" s="286"/>
      <c r="L581" s="286"/>
      <c r="M581" s="289"/>
      <c r="N581" s="289"/>
      <c r="O581" s="286"/>
      <c r="X581" s="290"/>
      <c r="Y581" s="286"/>
      <c r="Z581" s="286"/>
      <c r="AA581" s="286"/>
      <c r="AB581" s="292"/>
    </row>
    <row r="582" spans="1:28" ht="12.75">
      <c r="A582" s="286"/>
      <c r="B582" s="286"/>
      <c r="C582" s="287"/>
      <c r="D582" s="287"/>
      <c r="E582" s="287"/>
      <c r="F582" s="287"/>
      <c r="G582" s="288"/>
      <c r="H582" s="288"/>
      <c r="I582" s="288"/>
      <c r="J582" s="286"/>
      <c r="K582" s="286"/>
      <c r="L582" s="286"/>
      <c r="M582" s="289"/>
      <c r="N582" s="289"/>
      <c r="O582" s="286"/>
      <c r="X582" s="290"/>
      <c r="Y582" s="286"/>
      <c r="Z582" s="286"/>
      <c r="AA582" s="286"/>
      <c r="AB582" s="292"/>
    </row>
    <row r="583" spans="1:28" ht="12.75">
      <c r="A583" s="286"/>
      <c r="B583" s="286"/>
      <c r="C583" s="287"/>
      <c r="D583" s="287"/>
      <c r="E583" s="287"/>
      <c r="F583" s="287"/>
      <c r="G583" s="288"/>
      <c r="H583" s="288"/>
      <c r="I583" s="288"/>
      <c r="J583" s="286"/>
      <c r="K583" s="286"/>
      <c r="L583" s="286"/>
      <c r="M583" s="289"/>
      <c r="N583" s="289"/>
      <c r="O583" s="286"/>
      <c r="X583" s="290"/>
      <c r="Y583" s="286"/>
      <c r="Z583" s="286"/>
      <c r="AA583" s="286"/>
      <c r="AB583" s="292"/>
    </row>
    <row r="584" spans="1:28" ht="12.75">
      <c r="A584" s="286"/>
      <c r="B584" s="286"/>
      <c r="C584" s="287"/>
      <c r="D584" s="287"/>
      <c r="E584" s="287"/>
      <c r="F584" s="287"/>
      <c r="G584" s="288"/>
      <c r="H584" s="288"/>
      <c r="I584" s="288"/>
      <c r="J584" s="286"/>
      <c r="K584" s="286"/>
      <c r="L584" s="286"/>
      <c r="M584" s="289"/>
      <c r="N584" s="289"/>
      <c r="O584" s="286"/>
      <c r="X584" s="290"/>
      <c r="Y584" s="286"/>
      <c r="Z584" s="286"/>
      <c r="AA584" s="286"/>
      <c r="AB584" s="292"/>
    </row>
    <row r="585" spans="1:28" ht="12.75">
      <c r="A585" s="286"/>
      <c r="B585" s="286"/>
      <c r="C585" s="287"/>
      <c r="D585" s="287"/>
      <c r="E585" s="287"/>
      <c r="F585" s="287"/>
      <c r="G585" s="288"/>
      <c r="H585" s="288"/>
      <c r="I585" s="288"/>
      <c r="J585" s="286"/>
      <c r="K585" s="286"/>
      <c r="L585" s="286"/>
      <c r="M585" s="289"/>
      <c r="N585" s="289"/>
      <c r="O585" s="286"/>
      <c r="Y585" s="286"/>
      <c r="Z585" s="286"/>
      <c r="AA585" s="286"/>
      <c r="AB585" s="292"/>
    </row>
    <row r="586" spans="1:28" ht="12.75">
      <c r="A586" s="286"/>
      <c r="B586" s="286"/>
      <c r="C586" s="287"/>
      <c r="D586" s="287"/>
      <c r="E586" s="287"/>
      <c r="F586" s="287"/>
      <c r="G586" s="288"/>
      <c r="H586" s="288"/>
      <c r="I586" s="288"/>
      <c r="J586" s="286"/>
      <c r="K586" s="286"/>
      <c r="L586" s="286"/>
      <c r="M586" s="289"/>
      <c r="N586" s="289"/>
      <c r="O586" s="286"/>
      <c r="Y586" s="286"/>
      <c r="Z586" s="286"/>
      <c r="AA586" s="286"/>
      <c r="AB586" s="292"/>
    </row>
    <row r="587" spans="1:28" ht="12.75">
      <c r="A587" s="286"/>
      <c r="B587" s="286"/>
      <c r="C587" s="287"/>
      <c r="D587" s="287"/>
      <c r="E587" s="287"/>
      <c r="F587" s="287"/>
      <c r="G587" s="288"/>
      <c r="H587" s="288"/>
      <c r="I587" s="288"/>
      <c r="J587" s="286"/>
      <c r="K587" s="286"/>
      <c r="L587" s="286"/>
      <c r="M587" s="289"/>
      <c r="N587" s="289"/>
      <c r="O587" s="286"/>
      <c r="Y587" s="286"/>
      <c r="Z587" s="286"/>
      <c r="AA587" s="286"/>
      <c r="AB587" s="292"/>
    </row>
    <row r="588" spans="1:28" ht="12.75">
      <c r="A588" s="286"/>
      <c r="B588" s="286"/>
      <c r="C588" s="287"/>
      <c r="D588" s="287"/>
      <c r="E588" s="287"/>
      <c r="F588" s="287"/>
      <c r="G588" s="288"/>
      <c r="H588" s="288"/>
      <c r="I588" s="288"/>
      <c r="J588" s="286"/>
      <c r="K588" s="286"/>
      <c r="L588" s="286"/>
      <c r="M588" s="289"/>
      <c r="N588" s="289"/>
      <c r="O588" s="286"/>
      <c r="Y588" s="286"/>
      <c r="Z588" s="286"/>
      <c r="AA588" s="286"/>
      <c r="AB588" s="292"/>
    </row>
    <row r="589" spans="1:28" ht="12.75">
      <c r="A589" s="286"/>
      <c r="B589" s="286"/>
      <c r="C589" s="287"/>
      <c r="D589" s="287"/>
      <c r="E589" s="287"/>
      <c r="F589" s="287"/>
      <c r="G589" s="288"/>
      <c r="H589" s="288"/>
      <c r="I589" s="288"/>
      <c r="J589" s="286"/>
      <c r="K589" s="286"/>
      <c r="L589" s="286"/>
      <c r="M589" s="289"/>
      <c r="N589" s="289"/>
      <c r="O589" s="286"/>
      <c r="Y589" s="286"/>
      <c r="Z589" s="286"/>
      <c r="AA589" s="286"/>
      <c r="AB589" s="292"/>
    </row>
    <row r="590" spans="1:28" ht="12.75">
      <c r="A590" s="286"/>
      <c r="B590" s="286"/>
      <c r="C590" s="287"/>
      <c r="D590" s="287"/>
      <c r="E590" s="287"/>
      <c r="F590" s="287"/>
      <c r="G590" s="288"/>
      <c r="H590" s="288"/>
      <c r="I590" s="288"/>
      <c r="J590" s="286"/>
      <c r="K590" s="286"/>
      <c r="L590" s="286"/>
      <c r="M590" s="289"/>
      <c r="N590" s="289"/>
      <c r="O590" s="286"/>
      <c r="Y590" s="286"/>
      <c r="Z590" s="286"/>
      <c r="AA590" s="286"/>
      <c r="AB590" s="292"/>
    </row>
    <row r="591" spans="1:28" ht="12.75">
      <c r="A591" s="286"/>
      <c r="B591" s="286"/>
      <c r="C591" s="287"/>
      <c r="D591" s="287"/>
      <c r="E591" s="287"/>
      <c r="F591" s="287"/>
      <c r="G591" s="288"/>
      <c r="H591" s="288"/>
      <c r="I591" s="288"/>
      <c r="J591" s="286"/>
      <c r="K591" s="286"/>
      <c r="L591" s="286"/>
      <c r="M591" s="289"/>
      <c r="N591" s="289"/>
      <c r="O591" s="286"/>
      <c r="Y591" s="286"/>
      <c r="Z591" s="286"/>
      <c r="AA591" s="286"/>
      <c r="AB591" s="292"/>
    </row>
    <row r="592" spans="1:28" ht="12.75">
      <c r="A592" s="286"/>
      <c r="B592" s="286"/>
      <c r="C592" s="287"/>
      <c r="D592" s="287"/>
      <c r="E592" s="287"/>
      <c r="F592" s="287"/>
      <c r="G592" s="288"/>
      <c r="H592" s="288"/>
      <c r="I592" s="288"/>
      <c r="J592" s="286"/>
      <c r="K592" s="286"/>
      <c r="L592" s="286"/>
      <c r="M592" s="289"/>
      <c r="N592" s="289"/>
      <c r="O592" s="286"/>
      <c r="Y592" s="286"/>
      <c r="Z592" s="286"/>
      <c r="AA592" s="286"/>
      <c r="AB592" s="292"/>
    </row>
    <row r="593" spans="1:28" ht="12.75">
      <c r="A593" s="286"/>
      <c r="B593" s="286"/>
      <c r="C593" s="287"/>
      <c r="D593" s="287"/>
      <c r="E593" s="287"/>
      <c r="F593" s="287"/>
      <c r="G593" s="288"/>
      <c r="H593" s="288"/>
      <c r="I593" s="288"/>
      <c r="J593" s="286"/>
      <c r="K593" s="286"/>
      <c r="L593" s="286"/>
      <c r="M593" s="289"/>
      <c r="N593" s="289"/>
      <c r="O593" s="286"/>
      <c r="Y593" s="286"/>
      <c r="Z593" s="286"/>
      <c r="AA593" s="286"/>
      <c r="AB593" s="292"/>
    </row>
    <row r="594" spans="3:28" ht="12.75">
      <c r="C594" s="293"/>
      <c r="D594" s="293"/>
      <c r="E594" s="293"/>
      <c r="F594" s="293"/>
      <c r="G594" s="294"/>
      <c r="H594" s="294"/>
      <c r="I594" s="294"/>
      <c r="M594" s="295"/>
      <c r="N594" s="295"/>
      <c r="Y594" s="286"/>
      <c r="Z594" s="286"/>
      <c r="AA594" s="286"/>
      <c r="AB594" s="292"/>
    </row>
    <row r="595" spans="3:28" ht="12.75">
      <c r="C595" s="293"/>
      <c r="D595" s="293"/>
      <c r="E595" s="293"/>
      <c r="F595" s="293"/>
      <c r="G595" s="294"/>
      <c r="H595" s="294"/>
      <c r="I595" s="294"/>
      <c r="M595" s="295"/>
      <c r="N595" s="295"/>
      <c r="Y595" s="286"/>
      <c r="Z595" s="286"/>
      <c r="AA595" s="286"/>
      <c r="AB595" s="292"/>
    </row>
    <row r="596" spans="3:28" ht="12.75">
      <c r="C596" s="293"/>
      <c r="D596" s="293"/>
      <c r="E596" s="293"/>
      <c r="F596" s="293"/>
      <c r="G596" s="294"/>
      <c r="H596" s="294"/>
      <c r="I596" s="294"/>
      <c r="M596" s="295"/>
      <c r="N596" s="295"/>
      <c r="Y596" s="286"/>
      <c r="Z596" s="286"/>
      <c r="AA596" s="286"/>
      <c r="AB596" s="292"/>
    </row>
    <row r="597" spans="3:28" ht="12.75">
      <c r="C597" s="293"/>
      <c r="D597" s="293"/>
      <c r="E597" s="293"/>
      <c r="F597" s="293"/>
      <c r="G597" s="294"/>
      <c r="H597" s="294"/>
      <c r="I597" s="294"/>
      <c r="M597" s="295"/>
      <c r="N597" s="295"/>
      <c r="Y597" s="286"/>
      <c r="Z597" s="286"/>
      <c r="AA597" s="286"/>
      <c r="AB597" s="292"/>
    </row>
    <row r="598" spans="3:28" ht="12.75">
      <c r="C598" s="293"/>
      <c r="D598" s="293"/>
      <c r="E598" s="293"/>
      <c r="F598" s="293"/>
      <c r="G598" s="294"/>
      <c r="H598" s="294"/>
      <c r="I598" s="294"/>
      <c r="M598" s="295"/>
      <c r="N598" s="295"/>
      <c r="Y598" s="286"/>
      <c r="Z598" s="286"/>
      <c r="AA598" s="286"/>
      <c r="AB598" s="292"/>
    </row>
    <row r="599" spans="3:28" ht="12.75">
      <c r="C599" s="293"/>
      <c r="D599" s="293"/>
      <c r="E599" s="293"/>
      <c r="F599" s="293"/>
      <c r="G599" s="294"/>
      <c r="H599" s="294"/>
      <c r="I599" s="294"/>
      <c r="M599" s="295"/>
      <c r="N599" s="295"/>
      <c r="Y599" s="286"/>
      <c r="Z599" s="286"/>
      <c r="AA599" s="286"/>
      <c r="AB599" s="292"/>
    </row>
    <row r="600" spans="3:28" ht="12.75">
      <c r="C600" s="293"/>
      <c r="D600" s="293"/>
      <c r="E600" s="293"/>
      <c r="F600" s="293"/>
      <c r="G600" s="294"/>
      <c r="H600" s="294"/>
      <c r="I600" s="294"/>
      <c r="M600" s="295"/>
      <c r="N600" s="295"/>
      <c r="Y600" s="286"/>
      <c r="Z600" s="286"/>
      <c r="AA600" s="286"/>
      <c r="AB600" s="292"/>
    </row>
    <row r="601" spans="3:28" ht="12.75">
      <c r="C601" s="293"/>
      <c r="D601" s="293"/>
      <c r="E601" s="293"/>
      <c r="F601" s="293"/>
      <c r="G601" s="294"/>
      <c r="H601" s="294"/>
      <c r="I601" s="294"/>
      <c r="M601" s="295"/>
      <c r="N601" s="295"/>
      <c r="Y601" s="286"/>
      <c r="Z601" s="286"/>
      <c r="AA601" s="286"/>
      <c r="AB601" s="292"/>
    </row>
    <row r="602" spans="3:28" ht="12.75">
      <c r="C602" s="293"/>
      <c r="D602" s="293"/>
      <c r="E602" s="293"/>
      <c r="F602" s="293"/>
      <c r="G602" s="294"/>
      <c r="H602" s="294"/>
      <c r="I602" s="294"/>
      <c r="M602" s="295"/>
      <c r="N602" s="295"/>
      <c r="Y602" s="286"/>
      <c r="Z602" s="286"/>
      <c r="AA602" s="286"/>
      <c r="AB602" s="292"/>
    </row>
    <row r="603" spans="3:28" ht="12.75">
      <c r="C603" s="293"/>
      <c r="D603" s="293"/>
      <c r="E603" s="293"/>
      <c r="F603" s="293"/>
      <c r="G603" s="294"/>
      <c r="H603" s="294"/>
      <c r="I603" s="294"/>
      <c r="M603" s="295"/>
      <c r="N603" s="295"/>
      <c r="Y603" s="286"/>
      <c r="Z603" s="286"/>
      <c r="AA603" s="286"/>
      <c r="AB603" s="292"/>
    </row>
    <row r="604" spans="3:28" ht="12.75">
      <c r="C604" s="293"/>
      <c r="D604" s="293"/>
      <c r="E604" s="293"/>
      <c r="F604" s="293"/>
      <c r="G604" s="294"/>
      <c r="H604" s="294"/>
      <c r="I604" s="294"/>
      <c r="M604" s="295"/>
      <c r="N604" s="295"/>
      <c r="Y604" s="286"/>
      <c r="Z604" s="286"/>
      <c r="AA604" s="286"/>
      <c r="AB604" s="292"/>
    </row>
    <row r="605" spans="3:28" ht="12.75">
      <c r="C605" s="293"/>
      <c r="D605" s="293"/>
      <c r="E605" s="293"/>
      <c r="F605" s="293"/>
      <c r="G605" s="294"/>
      <c r="H605" s="294"/>
      <c r="I605" s="294"/>
      <c r="M605" s="295"/>
      <c r="N605" s="295"/>
      <c r="Y605" s="286"/>
      <c r="Z605" s="286"/>
      <c r="AA605" s="286"/>
      <c r="AB605" s="292"/>
    </row>
    <row r="606" spans="3:28" ht="12.75">
      <c r="C606" s="293"/>
      <c r="D606" s="293"/>
      <c r="E606" s="293"/>
      <c r="F606" s="293"/>
      <c r="G606" s="294"/>
      <c r="H606" s="294"/>
      <c r="I606" s="294"/>
      <c r="M606" s="295"/>
      <c r="N606" s="295"/>
      <c r="Y606" s="286"/>
      <c r="Z606" s="286"/>
      <c r="AA606" s="286"/>
      <c r="AB606" s="292"/>
    </row>
    <row r="607" spans="3:28" ht="12.75">
      <c r="C607" s="293"/>
      <c r="D607" s="293"/>
      <c r="E607" s="293"/>
      <c r="F607" s="293"/>
      <c r="G607" s="294"/>
      <c r="H607" s="294"/>
      <c r="I607" s="294"/>
      <c r="M607" s="295"/>
      <c r="N607" s="295"/>
      <c r="Y607" s="286"/>
      <c r="Z607" s="286"/>
      <c r="AA607" s="286"/>
      <c r="AB607" s="292"/>
    </row>
    <row r="608" spans="3:28" ht="12.75">
      <c r="C608" s="293"/>
      <c r="D608" s="293"/>
      <c r="E608" s="293"/>
      <c r="F608" s="293"/>
      <c r="G608" s="294"/>
      <c r="H608" s="294"/>
      <c r="I608" s="294"/>
      <c r="M608" s="295"/>
      <c r="N608" s="295"/>
      <c r="Y608" s="286"/>
      <c r="Z608" s="286"/>
      <c r="AA608" s="286"/>
      <c r="AB608" s="292"/>
    </row>
    <row r="609" spans="3:28" ht="12.75">
      <c r="C609" s="293"/>
      <c r="D609" s="293"/>
      <c r="E609" s="293"/>
      <c r="F609" s="293"/>
      <c r="M609" s="295"/>
      <c r="N609" s="295"/>
      <c r="Y609" s="286"/>
      <c r="Z609" s="286"/>
      <c r="AA609" s="286"/>
      <c r="AB609" s="292"/>
    </row>
    <row r="610" spans="3:28" ht="12.75">
      <c r="C610" s="293"/>
      <c r="D610" s="293"/>
      <c r="E610" s="293"/>
      <c r="F610" s="293"/>
      <c r="M610" s="295"/>
      <c r="N610" s="295"/>
      <c r="Y610" s="286"/>
      <c r="Z610" s="286"/>
      <c r="AA610" s="286"/>
      <c r="AB610" s="292"/>
    </row>
    <row r="611" spans="3:28" ht="12.75">
      <c r="C611" s="293"/>
      <c r="D611" s="293"/>
      <c r="E611" s="293"/>
      <c r="F611" s="293"/>
      <c r="M611" s="295"/>
      <c r="N611" s="295"/>
      <c r="Y611" s="286"/>
      <c r="Z611" s="286"/>
      <c r="AA611" s="286"/>
      <c r="AB611" s="292"/>
    </row>
    <row r="612" spans="3:28" ht="12.75">
      <c r="C612" s="293"/>
      <c r="D612" s="293"/>
      <c r="E612" s="293"/>
      <c r="F612" s="293"/>
      <c r="M612" s="295"/>
      <c r="N612" s="295"/>
      <c r="Y612" s="286"/>
      <c r="Z612" s="286"/>
      <c r="AA612" s="286"/>
      <c r="AB612" s="292"/>
    </row>
    <row r="613" spans="3:28" ht="12.75">
      <c r="C613" s="293"/>
      <c r="D613" s="293"/>
      <c r="E613" s="293"/>
      <c r="F613" s="293"/>
      <c r="M613" s="295"/>
      <c r="N613" s="295"/>
      <c r="Y613" s="286"/>
      <c r="Z613" s="286"/>
      <c r="AA613" s="286"/>
      <c r="AB613" s="292"/>
    </row>
    <row r="614" spans="3:28" ht="12.75">
      <c r="C614" s="293"/>
      <c r="D614" s="293"/>
      <c r="E614" s="293"/>
      <c r="F614" s="293"/>
      <c r="M614" s="295"/>
      <c r="N614" s="295"/>
      <c r="Y614" s="286"/>
      <c r="Z614" s="286"/>
      <c r="AA614" s="286"/>
      <c r="AB614" s="292"/>
    </row>
    <row r="615" spans="3:28" ht="12.75">
      <c r="C615" s="293"/>
      <c r="D615" s="293"/>
      <c r="E615" s="293"/>
      <c r="F615" s="293"/>
      <c r="M615" s="295"/>
      <c r="N615" s="295"/>
      <c r="Y615" s="286"/>
      <c r="Z615" s="286"/>
      <c r="AA615" s="286"/>
      <c r="AB615" s="292"/>
    </row>
    <row r="616" spans="3:28" ht="12.75">
      <c r="C616" s="293"/>
      <c r="D616" s="293"/>
      <c r="E616" s="293"/>
      <c r="F616" s="293"/>
      <c r="M616" s="295"/>
      <c r="N616" s="295"/>
      <c r="Y616" s="286"/>
      <c r="Z616" s="286"/>
      <c r="AA616" s="286"/>
      <c r="AB616" s="292"/>
    </row>
    <row r="617" spans="3:28" ht="12.75">
      <c r="C617" s="293"/>
      <c r="D617" s="293"/>
      <c r="E617" s="293"/>
      <c r="F617" s="293"/>
      <c r="M617" s="295"/>
      <c r="N617" s="295"/>
      <c r="Y617" s="286"/>
      <c r="Z617" s="286"/>
      <c r="AA617" s="286"/>
      <c r="AB617" s="292"/>
    </row>
    <row r="618" spans="3:28" ht="12.75">
      <c r="C618" s="293"/>
      <c r="D618" s="293"/>
      <c r="E618" s="293"/>
      <c r="F618" s="293"/>
      <c r="M618" s="295"/>
      <c r="N618" s="295"/>
      <c r="Y618" s="286"/>
      <c r="Z618" s="286"/>
      <c r="AA618" s="286"/>
      <c r="AB618" s="292"/>
    </row>
    <row r="619" spans="3:28" ht="12.75">
      <c r="C619" s="293"/>
      <c r="D619" s="293"/>
      <c r="E619" s="293"/>
      <c r="F619" s="293"/>
      <c r="M619" s="295"/>
      <c r="N619" s="295"/>
      <c r="Y619" s="286"/>
      <c r="Z619" s="286"/>
      <c r="AA619" s="286"/>
      <c r="AB619" s="292"/>
    </row>
    <row r="620" spans="3:28" ht="12.75">
      <c r="C620" s="293"/>
      <c r="D620" s="293"/>
      <c r="E620" s="293"/>
      <c r="F620" s="293"/>
      <c r="M620" s="295"/>
      <c r="N620" s="295"/>
      <c r="Y620" s="286"/>
      <c r="Z620" s="286"/>
      <c r="AA620" s="286"/>
      <c r="AB620" s="292"/>
    </row>
    <row r="621" spans="3:28" ht="12.75">
      <c r="C621" s="293"/>
      <c r="D621" s="293"/>
      <c r="E621" s="293"/>
      <c r="F621" s="293"/>
      <c r="M621" s="295"/>
      <c r="N621" s="295"/>
      <c r="Y621" s="286"/>
      <c r="Z621" s="286"/>
      <c r="AA621" s="286"/>
      <c r="AB621" s="292"/>
    </row>
    <row r="622" spans="3:28" ht="12.75">
      <c r="C622" s="293"/>
      <c r="D622" s="293"/>
      <c r="E622" s="293"/>
      <c r="F622" s="293"/>
      <c r="M622" s="295"/>
      <c r="N622" s="295"/>
      <c r="Y622" s="286"/>
      <c r="Z622" s="286"/>
      <c r="AA622" s="286"/>
      <c r="AB622" s="292"/>
    </row>
    <row r="623" spans="3:28" ht="12.75">
      <c r="C623" s="293"/>
      <c r="D623" s="293"/>
      <c r="E623" s="293"/>
      <c r="F623" s="293"/>
      <c r="M623" s="295"/>
      <c r="N623" s="295"/>
      <c r="Y623" s="286"/>
      <c r="Z623" s="286"/>
      <c r="AA623" s="286"/>
      <c r="AB623" s="292"/>
    </row>
    <row r="624" spans="3:28" ht="12.75">
      <c r="C624" s="293"/>
      <c r="D624" s="293"/>
      <c r="E624" s="293"/>
      <c r="F624" s="293"/>
      <c r="M624" s="295"/>
      <c r="N624" s="295"/>
      <c r="Y624" s="286"/>
      <c r="Z624" s="286"/>
      <c r="AA624" s="286"/>
      <c r="AB624" s="292"/>
    </row>
    <row r="625" spans="3:28" ht="12.75">
      <c r="C625" s="293"/>
      <c r="D625" s="293"/>
      <c r="E625" s="293"/>
      <c r="F625" s="293"/>
      <c r="M625" s="295"/>
      <c r="N625" s="295"/>
      <c r="Y625" s="286"/>
      <c r="Z625" s="286"/>
      <c r="AA625" s="286"/>
      <c r="AB625" s="292"/>
    </row>
    <row r="626" spans="3:28" ht="12.75">
      <c r="C626" s="293"/>
      <c r="D626" s="293"/>
      <c r="E626" s="293"/>
      <c r="F626" s="293"/>
      <c r="M626" s="295"/>
      <c r="N626" s="295"/>
      <c r="Y626" s="286"/>
      <c r="Z626" s="286"/>
      <c r="AA626" s="286"/>
      <c r="AB626" s="292"/>
    </row>
    <row r="627" spans="3:28" ht="12.75">
      <c r="C627" s="293"/>
      <c r="D627" s="293"/>
      <c r="E627" s="293"/>
      <c r="F627" s="293"/>
      <c r="M627" s="295"/>
      <c r="N627" s="295"/>
      <c r="Y627" s="286"/>
      <c r="Z627" s="286"/>
      <c r="AA627" s="286"/>
      <c r="AB627" s="292"/>
    </row>
    <row r="628" spans="3:28" ht="12.75">
      <c r="C628" s="293"/>
      <c r="D628" s="293"/>
      <c r="E628" s="293"/>
      <c r="F628" s="293"/>
      <c r="M628" s="295"/>
      <c r="N628" s="295"/>
      <c r="Y628" s="286"/>
      <c r="Z628" s="286"/>
      <c r="AA628" s="286"/>
      <c r="AB628" s="292"/>
    </row>
    <row r="629" spans="3:28" ht="12.75">
      <c r="C629" s="293"/>
      <c r="D629" s="293"/>
      <c r="E629" s="293"/>
      <c r="F629" s="293"/>
      <c r="M629" s="295"/>
      <c r="N629" s="295"/>
      <c r="Y629" s="286"/>
      <c r="Z629" s="286"/>
      <c r="AA629" s="286"/>
      <c r="AB629" s="292"/>
    </row>
    <row r="630" spans="3:28" ht="12.75">
      <c r="C630" s="293"/>
      <c r="D630" s="293"/>
      <c r="E630" s="293"/>
      <c r="F630" s="293"/>
      <c r="M630" s="295"/>
      <c r="N630" s="295"/>
      <c r="Y630" s="286"/>
      <c r="Z630" s="286"/>
      <c r="AA630" s="286"/>
      <c r="AB630" s="292"/>
    </row>
    <row r="631" spans="3:28" ht="12.75">
      <c r="C631" s="293"/>
      <c r="D631" s="293"/>
      <c r="E631" s="293"/>
      <c r="F631" s="293"/>
      <c r="M631" s="295"/>
      <c r="N631" s="295"/>
      <c r="Y631" s="286"/>
      <c r="Z631" s="286"/>
      <c r="AA631" s="286"/>
      <c r="AB631" s="292"/>
    </row>
    <row r="632" spans="3:28" ht="12.75">
      <c r="C632" s="293"/>
      <c r="D632" s="293"/>
      <c r="E632" s="293"/>
      <c r="F632" s="293"/>
      <c r="M632" s="295"/>
      <c r="N632" s="295"/>
      <c r="Y632" s="286"/>
      <c r="Z632" s="286"/>
      <c r="AA632" s="286"/>
      <c r="AB632" s="292"/>
    </row>
    <row r="633" spans="3:28" ht="12.75">
      <c r="C633" s="293"/>
      <c r="D633" s="293"/>
      <c r="E633" s="293"/>
      <c r="F633" s="293"/>
      <c r="M633" s="295"/>
      <c r="N633" s="295"/>
      <c r="Y633" s="286"/>
      <c r="Z633" s="286"/>
      <c r="AA633" s="286"/>
      <c r="AB633" s="292"/>
    </row>
    <row r="634" spans="3:28" ht="12.75">
      <c r="C634" s="293"/>
      <c r="D634" s="293"/>
      <c r="E634" s="293"/>
      <c r="F634" s="293"/>
      <c r="M634" s="295"/>
      <c r="N634" s="295"/>
      <c r="Y634" s="286"/>
      <c r="Z634" s="286"/>
      <c r="AA634" s="286"/>
      <c r="AB634" s="292"/>
    </row>
    <row r="635" spans="3:28" ht="12.75">
      <c r="C635" s="293"/>
      <c r="D635" s="293"/>
      <c r="E635" s="293"/>
      <c r="F635" s="293"/>
      <c r="M635" s="295"/>
      <c r="N635" s="295"/>
      <c r="Y635" s="286"/>
      <c r="Z635" s="286"/>
      <c r="AA635" s="286"/>
      <c r="AB635" s="292"/>
    </row>
    <row r="636" spans="3:28" ht="12.75">
      <c r="C636" s="293"/>
      <c r="D636" s="293"/>
      <c r="E636" s="293"/>
      <c r="F636" s="293"/>
      <c r="M636" s="295"/>
      <c r="N636" s="295"/>
      <c r="Y636" s="286"/>
      <c r="Z636" s="286"/>
      <c r="AA636" s="286"/>
      <c r="AB636" s="292"/>
    </row>
    <row r="637" spans="3:28" ht="12.75">
      <c r="C637" s="293"/>
      <c r="D637" s="293"/>
      <c r="E637" s="293"/>
      <c r="F637" s="293"/>
      <c r="M637" s="295"/>
      <c r="N637" s="295"/>
      <c r="Y637" s="286"/>
      <c r="Z637" s="286"/>
      <c r="AA637" s="286"/>
      <c r="AB637" s="292"/>
    </row>
    <row r="638" spans="3:28" ht="12.75">
      <c r="C638" s="293"/>
      <c r="D638" s="293"/>
      <c r="E638" s="293"/>
      <c r="F638" s="293"/>
      <c r="M638" s="295"/>
      <c r="N638" s="295"/>
      <c r="Y638" s="286"/>
      <c r="Z638" s="286"/>
      <c r="AA638" s="286"/>
      <c r="AB638" s="292"/>
    </row>
    <row r="639" spans="3:28" ht="12.75">
      <c r="C639" s="293"/>
      <c r="D639" s="293"/>
      <c r="E639" s="293"/>
      <c r="F639" s="293"/>
      <c r="M639" s="295"/>
      <c r="N639" s="295"/>
      <c r="Y639" s="286"/>
      <c r="Z639" s="286"/>
      <c r="AA639" s="286"/>
      <c r="AB639" s="292"/>
    </row>
    <row r="640" spans="3:28" ht="12.75">
      <c r="C640" s="293"/>
      <c r="D640" s="293"/>
      <c r="E640" s="293"/>
      <c r="F640" s="293"/>
      <c r="M640" s="295"/>
      <c r="N640" s="295"/>
      <c r="Y640" s="286"/>
      <c r="Z640" s="286"/>
      <c r="AA640" s="286"/>
      <c r="AB640" s="292"/>
    </row>
    <row r="641" spans="3:28" ht="12.75">
      <c r="C641" s="293"/>
      <c r="D641" s="293"/>
      <c r="E641" s="293"/>
      <c r="F641" s="293"/>
      <c r="M641" s="295"/>
      <c r="N641" s="295"/>
      <c r="Y641" s="286"/>
      <c r="Z641" s="286"/>
      <c r="AA641" s="286"/>
      <c r="AB641" s="292"/>
    </row>
    <row r="642" spans="3:28" ht="12.75">
      <c r="C642" s="293"/>
      <c r="D642" s="293"/>
      <c r="E642" s="293"/>
      <c r="F642" s="293"/>
      <c r="M642" s="295"/>
      <c r="N642" s="295"/>
      <c r="Y642" s="286"/>
      <c r="Z642" s="286"/>
      <c r="AA642" s="286"/>
      <c r="AB642" s="292"/>
    </row>
    <row r="643" spans="3:28" ht="12.75">
      <c r="C643" s="293"/>
      <c r="D643" s="293"/>
      <c r="E643" s="293"/>
      <c r="F643" s="293"/>
      <c r="M643" s="295"/>
      <c r="N643" s="295"/>
      <c r="Y643" s="286"/>
      <c r="Z643" s="286"/>
      <c r="AA643" s="286"/>
      <c r="AB643" s="292"/>
    </row>
    <row r="644" spans="3:28" ht="12.75">
      <c r="C644" s="293"/>
      <c r="D644" s="293"/>
      <c r="E644" s="293"/>
      <c r="F644" s="293"/>
      <c r="Y644" s="286"/>
      <c r="Z644" s="286"/>
      <c r="AA644" s="286"/>
      <c r="AB644" s="292"/>
    </row>
    <row r="645" spans="3:28" ht="12.75">
      <c r="C645" s="293"/>
      <c r="D645" s="293"/>
      <c r="E645" s="293"/>
      <c r="F645" s="293"/>
      <c r="Y645" s="286"/>
      <c r="Z645" s="286"/>
      <c r="AA645" s="286"/>
      <c r="AB645" s="292"/>
    </row>
    <row r="646" spans="3:28" ht="12.75">
      <c r="C646" s="293"/>
      <c r="D646" s="293"/>
      <c r="E646" s="293"/>
      <c r="F646" s="293"/>
      <c r="Y646" s="286"/>
      <c r="Z646" s="286"/>
      <c r="AA646" s="286"/>
      <c r="AB646" s="292"/>
    </row>
    <row r="647" spans="3:28" ht="12.75">
      <c r="C647" s="293"/>
      <c r="D647" s="293"/>
      <c r="E647" s="293"/>
      <c r="F647" s="293"/>
      <c r="Y647" s="286"/>
      <c r="Z647" s="286"/>
      <c r="AA647" s="286"/>
      <c r="AB647" s="292"/>
    </row>
    <row r="648" spans="3:28" ht="12.75">
      <c r="C648" s="293"/>
      <c r="D648" s="293"/>
      <c r="E648" s="293"/>
      <c r="F648" s="293"/>
      <c r="Y648" s="286"/>
      <c r="Z648" s="286"/>
      <c r="AA648" s="286"/>
      <c r="AB648" s="292"/>
    </row>
    <row r="649" spans="3:28" ht="12.75">
      <c r="C649" s="293"/>
      <c r="D649" s="293"/>
      <c r="E649" s="293"/>
      <c r="F649" s="293"/>
      <c r="Y649" s="286"/>
      <c r="Z649" s="286"/>
      <c r="AA649" s="286"/>
      <c r="AB649" s="292"/>
    </row>
    <row r="650" spans="3:28" ht="12.75">
      <c r="C650" s="293"/>
      <c r="D650" s="293"/>
      <c r="E650" s="293"/>
      <c r="F650" s="293"/>
      <c r="Y650" s="286"/>
      <c r="Z650" s="286"/>
      <c r="AA650" s="286"/>
      <c r="AB650" s="292"/>
    </row>
    <row r="651" spans="3:28" ht="12.75">
      <c r="C651" s="293"/>
      <c r="D651" s="293"/>
      <c r="E651" s="293"/>
      <c r="F651" s="293"/>
      <c r="Y651" s="286"/>
      <c r="Z651" s="286"/>
      <c r="AA651" s="286"/>
      <c r="AB651" s="292"/>
    </row>
    <row r="652" spans="3:28" ht="12.75">
      <c r="C652" s="293"/>
      <c r="D652" s="293"/>
      <c r="E652" s="293"/>
      <c r="F652" s="293"/>
      <c r="Y652" s="286"/>
      <c r="Z652" s="286"/>
      <c r="AA652" s="286"/>
      <c r="AB652" s="292"/>
    </row>
    <row r="653" spans="3:28" ht="12.75">
      <c r="C653" s="293"/>
      <c r="D653" s="293"/>
      <c r="E653" s="293"/>
      <c r="F653" s="293"/>
      <c r="Y653" s="286"/>
      <c r="Z653" s="286"/>
      <c r="AA653" s="286"/>
      <c r="AB653" s="292"/>
    </row>
    <row r="654" spans="3:28" ht="12.75">
      <c r="C654" s="293"/>
      <c r="D654" s="293"/>
      <c r="E654" s="293"/>
      <c r="F654" s="293"/>
      <c r="Y654" s="286"/>
      <c r="Z654" s="286"/>
      <c r="AA654" s="286"/>
      <c r="AB654" s="292"/>
    </row>
    <row r="655" spans="3:28" ht="12.75">
      <c r="C655" s="293"/>
      <c r="D655" s="293"/>
      <c r="E655" s="293"/>
      <c r="F655" s="293"/>
      <c r="Y655" s="286"/>
      <c r="Z655" s="286"/>
      <c r="AA655" s="286"/>
      <c r="AB655" s="292"/>
    </row>
    <row r="656" spans="3:28" ht="12.75">
      <c r="C656" s="293"/>
      <c r="D656" s="293"/>
      <c r="E656" s="293"/>
      <c r="F656" s="293"/>
      <c r="Y656" s="286"/>
      <c r="Z656" s="286"/>
      <c r="AA656" s="286"/>
      <c r="AB656" s="292"/>
    </row>
    <row r="657" spans="3:28" ht="12.75">
      <c r="C657" s="293"/>
      <c r="D657" s="293"/>
      <c r="E657" s="293"/>
      <c r="F657" s="293"/>
      <c r="Y657" s="286"/>
      <c r="Z657" s="286"/>
      <c r="AA657" s="286"/>
      <c r="AB657" s="292"/>
    </row>
    <row r="658" spans="3:28" ht="12.75">
      <c r="C658" s="293"/>
      <c r="D658" s="293"/>
      <c r="E658" s="293"/>
      <c r="F658" s="293"/>
      <c r="Y658" s="286"/>
      <c r="Z658" s="286"/>
      <c r="AA658" s="286"/>
      <c r="AB658" s="292"/>
    </row>
    <row r="659" spans="3:28" ht="12.75">
      <c r="C659" s="293"/>
      <c r="D659" s="293"/>
      <c r="E659" s="293"/>
      <c r="F659" s="293"/>
      <c r="Y659" s="286"/>
      <c r="Z659" s="286"/>
      <c r="AA659" s="286"/>
      <c r="AB659" s="292"/>
    </row>
    <row r="660" spans="3:28" ht="12.75">
      <c r="C660" s="293"/>
      <c r="D660" s="293"/>
      <c r="E660" s="293"/>
      <c r="F660" s="293"/>
      <c r="Y660" s="286"/>
      <c r="Z660" s="286"/>
      <c r="AA660" s="286"/>
      <c r="AB660" s="292"/>
    </row>
    <row r="661" spans="3:28" ht="12.75">
      <c r="C661" s="293"/>
      <c r="D661" s="293"/>
      <c r="E661" s="293"/>
      <c r="F661" s="293"/>
      <c r="Y661" s="286"/>
      <c r="Z661" s="286"/>
      <c r="AA661" s="286"/>
      <c r="AB661" s="292"/>
    </row>
    <row r="662" spans="3:28" ht="12.75">
      <c r="C662" s="293"/>
      <c r="D662" s="293"/>
      <c r="E662" s="293"/>
      <c r="F662" s="293"/>
      <c r="Y662" s="286"/>
      <c r="Z662" s="286"/>
      <c r="AA662" s="286"/>
      <c r="AB662" s="292"/>
    </row>
    <row r="663" spans="3:28" ht="12.75">
      <c r="C663" s="293"/>
      <c r="D663" s="293"/>
      <c r="E663" s="293"/>
      <c r="F663" s="293"/>
      <c r="Y663" s="286"/>
      <c r="Z663" s="286"/>
      <c r="AA663" s="286"/>
      <c r="AB663" s="292"/>
    </row>
    <row r="664" spans="3:28" ht="12.75">
      <c r="C664" s="293"/>
      <c r="D664" s="293"/>
      <c r="E664" s="293"/>
      <c r="F664" s="293"/>
      <c r="Y664" s="286"/>
      <c r="Z664" s="286"/>
      <c r="AA664" s="286"/>
      <c r="AB664" s="292"/>
    </row>
    <row r="665" spans="3:28" ht="12.75">
      <c r="C665" s="293"/>
      <c r="D665" s="293"/>
      <c r="E665" s="293"/>
      <c r="F665" s="293"/>
      <c r="Y665" s="286"/>
      <c r="Z665" s="286"/>
      <c r="AA665" s="286"/>
      <c r="AB665" s="292"/>
    </row>
    <row r="666" spans="3:28" ht="12.75">
      <c r="C666" s="293"/>
      <c r="D666" s="293"/>
      <c r="E666" s="293"/>
      <c r="F666" s="293"/>
      <c r="Y666" s="286"/>
      <c r="Z666" s="286"/>
      <c r="AA666" s="286"/>
      <c r="AB666" s="292"/>
    </row>
    <row r="667" spans="3:28" ht="12.75">
      <c r="C667" s="293"/>
      <c r="D667" s="293"/>
      <c r="E667" s="293"/>
      <c r="F667" s="293"/>
      <c r="Y667" s="286"/>
      <c r="Z667" s="286"/>
      <c r="AA667" s="286"/>
      <c r="AB667" s="292"/>
    </row>
    <row r="668" spans="3:28" ht="12.75">
      <c r="C668" s="293"/>
      <c r="D668" s="293"/>
      <c r="E668" s="293"/>
      <c r="F668" s="293"/>
      <c r="Y668" s="286"/>
      <c r="Z668" s="286"/>
      <c r="AA668" s="286"/>
      <c r="AB668" s="292"/>
    </row>
    <row r="669" spans="3:26" ht="12.75">
      <c r="C669" s="293"/>
      <c r="D669" s="293"/>
      <c r="E669" s="293"/>
      <c r="F669" s="293"/>
      <c r="Y669" s="286"/>
      <c r="Z669" s="286"/>
    </row>
    <row r="670" spans="3:6" ht="12.75">
      <c r="C670" s="293"/>
      <c r="D670" s="293"/>
      <c r="E670" s="293"/>
      <c r="F670" s="293"/>
    </row>
    <row r="671" spans="3:6" ht="12.75">
      <c r="C671" s="293"/>
      <c r="D671" s="293"/>
      <c r="E671" s="293"/>
      <c r="F671" s="293"/>
    </row>
    <row r="672" spans="3:6" ht="12.75">
      <c r="C672" s="293"/>
      <c r="D672" s="293"/>
      <c r="E672" s="293"/>
      <c r="F672" s="293"/>
    </row>
    <row r="673" spans="3:6" ht="12.75">
      <c r="C673" s="293"/>
      <c r="D673" s="293"/>
      <c r="E673" s="293"/>
      <c r="F673" s="293"/>
    </row>
    <row r="674" spans="3:6" ht="12.75">
      <c r="C674" s="293"/>
      <c r="D674" s="293"/>
      <c r="E674" s="293"/>
      <c r="F674" s="293"/>
    </row>
    <row r="675" spans="3:6" ht="12.75">
      <c r="C675" s="293"/>
      <c r="D675" s="293"/>
      <c r="E675" s="293"/>
      <c r="F675" s="293"/>
    </row>
    <row r="676" spans="3:6" ht="12.75">
      <c r="C676" s="293"/>
      <c r="D676" s="293"/>
      <c r="E676" s="293"/>
      <c r="F676" s="293"/>
    </row>
    <row r="677" spans="3:6" ht="12.75">
      <c r="C677" s="293"/>
      <c r="D677" s="293"/>
      <c r="E677" s="293"/>
      <c r="F677" s="293"/>
    </row>
    <row r="678" spans="3:6" ht="12.75">
      <c r="C678" s="293"/>
      <c r="D678" s="293"/>
      <c r="E678" s="293"/>
      <c r="F678" s="293"/>
    </row>
    <row r="679" spans="3:6" ht="12.75">
      <c r="C679" s="293"/>
      <c r="D679" s="293"/>
      <c r="E679" s="293"/>
      <c r="F679" s="293"/>
    </row>
    <row r="680" spans="3:6" ht="12.75">
      <c r="C680" s="293"/>
      <c r="D680" s="293"/>
      <c r="E680" s="293"/>
      <c r="F680" s="293"/>
    </row>
    <row r="681" spans="3:6" ht="12.75">
      <c r="C681" s="293"/>
      <c r="D681" s="293"/>
      <c r="E681" s="293"/>
      <c r="F681" s="293"/>
    </row>
  </sheetData>
  <sheetProtection/>
  <autoFilter ref="A14:AB566"/>
  <mergeCells count="20">
    <mergeCell ref="M9:O10"/>
    <mergeCell ref="B5:Y5"/>
    <mergeCell ref="A11:A13"/>
    <mergeCell ref="B11:B13"/>
    <mergeCell ref="C11:C13"/>
    <mergeCell ref="D11:D13"/>
    <mergeCell ref="E11:E13"/>
    <mergeCell ref="O11:O12"/>
    <mergeCell ref="Q11:Q12"/>
    <mergeCell ref="R11:R12"/>
    <mergeCell ref="Z2:AA2"/>
    <mergeCell ref="Y11:AB12"/>
    <mergeCell ref="F11:F13"/>
    <mergeCell ref="H11:H12"/>
    <mergeCell ref="I11:I12"/>
    <mergeCell ref="K11:K12"/>
    <mergeCell ref="L11:L12"/>
    <mergeCell ref="N11:N12"/>
    <mergeCell ref="A6:AB7"/>
    <mergeCell ref="G9:I10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H215"/>
  <sheetViews>
    <sheetView zoomScaleSheetLayoutView="115" zoomScalePageLayoutView="0" workbookViewId="0" topLeftCell="A1">
      <selection activeCell="A8" sqref="A8:AA8"/>
    </sheetView>
  </sheetViews>
  <sheetFormatPr defaultColWidth="9.00390625" defaultRowHeight="12.75"/>
  <cols>
    <col min="1" max="1" width="38.75390625" style="4" customWidth="1"/>
    <col min="2" max="2" width="8.125" style="4" customWidth="1"/>
    <col min="3" max="3" width="7.625" style="4" customWidth="1"/>
    <col min="4" max="4" width="11.75390625" style="4" customWidth="1"/>
    <col min="5" max="5" width="10.00390625" style="4" customWidth="1"/>
    <col min="6" max="6" width="16.375" style="4" hidden="1" customWidth="1"/>
    <col min="7" max="13" width="9.125" style="4" hidden="1" customWidth="1"/>
    <col min="14" max="14" width="11.125" style="4" hidden="1" customWidth="1"/>
    <col min="15" max="17" width="9.125" style="4" hidden="1" customWidth="1"/>
    <col min="18" max="18" width="13.625" style="4" hidden="1" customWidth="1"/>
    <col min="19" max="19" width="15.875" style="4" hidden="1" customWidth="1"/>
    <col min="20" max="20" width="17.00390625" style="4" hidden="1" customWidth="1"/>
    <col min="21" max="21" width="11.75390625" style="4" hidden="1" customWidth="1"/>
    <col min="22" max="22" width="14.875" style="4" hidden="1" customWidth="1"/>
    <col min="23" max="23" width="11.625" style="4" hidden="1" customWidth="1"/>
    <col min="24" max="24" width="12.125" style="4" customWidth="1"/>
    <col min="25" max="25" width="16.625" style="4" customWidth="1"/>
    <col min="26" max="26" width="18.625" style="4" customWidth="1"/>
    <col min="27" max="27" width="15.625" style="4" customWidth="1"/>
    <col min="28" max="28" width="10.875" style="4" customWidth="1"/>
    <col min="29" max="16384" width="9.125" style="4" customWidth="1"/>
  </cols>
  <sheetData>
    <row r="1" spans="3:30" ht="15.75">
      <c r="C1" s="5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/>
      <c r="Z1" s="412" t="s">
        <v>352</v>
      </c>
      <c r="AA1" s="412"/>
      <c r="AB1" s="47"/>
      <c r="AC1" s="47"/>
      <c r="AD1" s="47"/>
    </row>
    <row r="2" spans="3:29" ht="12.75">
      <c r="C2" s="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386"/>
      <c r="Z2" s="386"/>
      <c r="AA2" s="386"/>
      <c r="AB2" s="386"/>
      <c r="AC2" s="5"/>
    </row>
    <row r="3" spans="2:29" ht="12.7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386"/>
      <c r="Z3" s="386"/>
      <c r="AA3" s="386"/>
      <c r="AB3" s="386"/>
      <c r="AC3" s="5"/>
    </row>
    <row r="4" spans="3:29" ht="12.75">
      <c r="C4" s="5"/>
      <c r="D4" s="5"/>
      <c r="V4" s="9"/>
      <c r="W4" s="9"/>
      <c r="X4" s="9"/>
      <c r="Y4" s="420"/>
      <c r="Z4" s="420"/>
      <c r="AA4" s="420"/>
      <c r="AB4" s="420"/>
      <c r="AC4" s="5"/>
    </row>
    <row r="5" spans="4:29" ht="12.75">
      <c r="D5" s="5"/>
      <c r="E5" s="5"/>
      <c r="F5" s="5"/>
      <c r="G5" s="5"/>
      <c r="H5" s="5"/>
      <c r="I5" s="5"/>
      <c r="V5" s="9"/>
      <c r="W5" s="9"/>
      <c r="X5" s="9"/>
      <c r="Y5" s="9"/>
      <c r="Z5" s="10"/>
      <c r="AA5" s="10"/>
      <c r="AB5" s="10"/>
      <c r="AC5" s="10"/>
    </row>
    <row r="6" spans="2:26" ht="12.75">
      <c r="B6" s="410"/>
      <c r="C6" s="410"/>
      <c r="D6" s="410"/>
      <c r="E6" s="410"/>
      <c r="F6" s="410"/>
      <c r="G6" s="410"/>
      <c r="H6" s="410"/>
      <c r="I6" s="410"/>
      <c r="J6" s="410"/>
      <c r="K6" s="411"/>
      <c r="L6" s="411"/>
      <c r="M6" s="411"/>
      <c r="N6" s="411"/>
      <c r="O6" s="411"/>
      <c r="P6" s="411"/>
      <c r="Q6" s="411"/>
      <c r="R6" s="411"/>
      <c r="S6" s="411"/>
      <c r="T6" s="411"/>
      <c r="V6" s="9"/>
      <c r="W6" s="9"/>
      <c r="X6" s="9"/>
      <c r="Y6" s="9"/>
      <c r="Z6" s="9"/>
    </row>
    <row r="7" spans="1:30" ht="18.75">
      <c r="A7"/>
      <c r="B7" s="413" t="s">
        <v>72</v>
      </c>
      <c r="C7" s="413"/>
      <c r="D7" s="413"/>
      <c r="E7" s="413"/>
      <c r="F7" s="413"/>
      <c r="G7" s="413"/>
      <c r="H7" s="413"/>
      <c r="I7" s="413"/>
      <c r="J7" s="413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5"/>
      <c r="V7" s="415"/>
      <c r="W7" s="415"/>
      <c r="X7" s="415"/>
      <c r="Y7" s="415"/>
      <c r="Z7" s="48"/>
      <c r="AA7" s="49"/>
      <c r="AB7" s="48"/>
      <c r="AC7" s="49"/>
      <c r="AD7"/>
    </row>
    <row r="8" spans="1:30" ht="34.5" customHeight="1">
      <c r="A8" s="414" t="s">
        <v>74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50"/>
      <c r="AC8" s="50"/>
      <c r="AD8" s="50"/>
    </row>
    <row r="9" spans="1:30" ht="18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</row>
    <row r="10" spans="1:26" ht="12.75">
      <c r="A10" s="12"/>
      <c r="B10" s="12"/>
      <c r="C10" s="12"/>
      <c r="D10" s="12"/>
      <c r="E10" s="12"/>
      <c r="F10" s="388" t="s">
        <v>11</v>
      </c>
      <c r="G10" s="388"/>
      <c r="H10" s="388"/>
      <c r="I10" s="13" t="s">
        <v>5</v>
      </c>
      <c r="J10" s="13"/>
      <c r="K10" s="13"/>
      <c r="L10" s="388" t="s">
        <v>11</v>
      </c>
      <c r="M10" s="388"/>
      <c r="N10" s="388"/>
      <c r="O10" s="13" t="s">
        <v>5</v>
      </c>
      <c r="P10" s="13"/>
      <c r="Q10" s="13"/>
      <c r="R10" s="13"/>
      <c r="S10" s="11"/>
      <c r="T10" s="11"/>
      <c r="U10" s="11"/>
      <c r="V10" s="9"/>
      <c r="W10" s="9"/>
      <c r="X10" s="9"/>
      <c r="Y10" s="9"/>
      <c r="Z10" s="9"/>
    </row>
    <row r="11" spans="1:26" ht="12.75">
      <c r="A11" s="12"/>
      <c r="B11" s="12"/>
      <c r="C11" s="12"/>
      <c r="D11" s="12"/>
      <c r="E11" s="12"/>
      <c r="F11" s="388"/>
      <c r="G11" s="388"/>
      <c r="H11" s="388"/>
      <c r="I11" s="13"/>
      <c r="J11" s="13"/>
      <c r="K11" s="13"/>
      <c r="L11" s="388"/>
      <c r="M11" s="388"/>
      <c r="N11" s="388"/>
      <c r="O11" s="13"/>
      <c r="P11" s="13"/>
      <c r="Q11" s="13"/>
      <c r="R11" s="13"/>
      <c r="S11" s="11"/>
      <c r="T11" s="11"/>
      <c r="U11" s="11"/>
      <c r="V11" s="9"/>
      <c r="W11" s="9"/>
      <c r="X11" s="9"/>
      <c r="Y11" s="9"/>
      <c r="Z11" s="9"/>
    </row>
    <row r="12" spans="1:27" ht="38.25">
      <c r="A12" s="421" t="s">
        <v>7</v>
      </c>
      <c r="B12" s="407" t="s">
        <v>8</v>
      </c>
      <c r="C12" s="407" t="s">
        <v>9</v>
      </c>
      <c r="D12" s="407" t="s">
        <v>51</v>
      </c>
      <c r="E12" s="407" t="s">
        <v>10</v>
      </c>
      <c r="F12" s="2"/>
      <c r="G12" s="407" t="s">
        <v>13</v>
      </c>
      <c r="H12" s="407" t="s">
        <v>14</v>
      </c>
      <c r="I12" s="2"/>
      <c r="J12" s="407" t="s">
        <v>13</v>
      </c>
      <c r="K12" s="407" t="s">
        <v>14</v>
      </c>
      <c r="L12" s="2"/>
      <c r="M12" s="407" t="s">
        <v>13</v>
      </c>
      <c r="N12" s="407" t="s">
        <v>14</v>
      </c>
      <c r="O12" s="2"/>
      <c r="P12" s="407" t="s">
        <v>13</v>
      </c>
      <c r="Q12" s="407" t="s">
        <v>14</v>
      </c>
      <c r="R12" s="2" t="s">
        <v>57</v>
      </c>
      <c r="S12" s="14" t="s">
        <v>56</v>
      </c>
      <c r="T12" s="14" t="s">
        <v>55</v>
      </c>
      <c r="U12" s="14" t="s">
        <v>52</v>
      </c>
      <c r="V12" s="14" t="s">
        <v>53</v>
      </c>
      <c r="W12" s="14" t="s">
        <v>54</v>
      </c>
      <c r="X12" s="417" t="s">
        <v>73</v>
      </c>
      <c r="Y12" s="421" t="s">
        <v>65</v>
      </c>
      <c r="Z12" s="407" t="s">
        <v>69</v>
      </c>
      <c r="AA12" s="407" t="s">
        <v>53</v>
      </c>
    </row>
    <row r="13" spans="1:27" ht="12.75">
      <c r="A13" s="422"/>
      <c r="B13" s="408"/>
      <c r="C13" s="408"/>
      <c r="D13" s="408"/>
      <c r="E13" s="408"/>
      <c r="F13" s="2"/>
      <c r="G13" s="409"/>
      <c r="H13" s="409"/>
      <c r="I13" s="2" t="s">
        <v>12</v>
      </c>
      <c r="J13" s="409"/>
      <c r="K13" s="409"/>
      <c r="L13" s="2" t="s">
        <v>12</v>
      </c>
      <c r="M13" s="409"/>
      <c r="N13" s="409"/>
      <c r="O13" s="2" t="s">
        <v>12</v>
      </c>
      <c r="P13" s="409"/>
      <c r="Q13" s="409"/>
      <c r="R13" s="2"/>
      <c r="S13" s="1"/>
      <c r="T13" s="1"/>
      <c r="U13" s="1"/>
      <c r="V13" s="1"/>
      <c r="W13" s="15"/>
      <c r="X13" s="418"/>
      <c r="Y13" s="422"/>
      <c r="Z13" s="408"/>
      <c r="AA13" s="408"/>
    </row>
    <row r="14" spans="1:27" ht="12.75">
      <c r="A14" s="423"/>
      <c r="B14" s="409"/>
      <c r="C14" s="409"/>
      <c r="D14" s="409"/>
      <c r="E14" s="409"/>
      <c r="F14" s="2"/>
      <c r="G14" s="2">
        <v>7</v>
      </c>
      <c r="H14" s="2">
        <v>8</v>
      </c>
      <c r="I14" s="2">
        <v>6</v>
      </c>
      <c r="J14" s="2">
        <v>7</v>
      </c>
      <c r="K14" s="2">
        <v>8</v>
      </c>
      <c r="L14" s="2">
        <v>6</v>
      </c>
      <c r="M14" s="2">
        <v>7</v>
      </c>
      <c r="N14" s="2">
        <v>8</v>
      </c>
      <c r="O14" s="3"/>
      <c r="P14" s="3"/>
      <c r="Q14" s="3"/>
      <c r="R14" s="3"/>
      <c r="S14" s="16">
        <v>6</v>
      </c>
      <c r="T14" s="16">
        <v>7</v>
      </c>
      <c r="U14" s="16"/>
      <c r="V14" s="16">
        <v>8</v>
      </c>
      <c r="W14" s="15"/>
      <c r="X14" s="419"/>
      <c r="Y14" s="423"/>
      <c r="Z14" s="409"/>
      <c r="AA14" s="409"/>
    </row>
    <row r="15" spans="1:27" ht="16.5" thickBot="1">
      <c r="A15" s="51">
        <v>1</v>
      </c>
      <c r="B15" s="51">
        <v>2</v>
      </c>
      <c r="C15" s="51">
        <v>3</v>
      </c>
      <c r="D15" s="51">
        <v>4</v>
      </c>
      <c r="E15" s="51">
        <v>5</v>
      </c>
      <c r="F15" s="51">
        <v>6</v>
      </c>
      <c r="G15" s="51"/>
      <c r="H15" s="51"/>
      <c r="I15" s="51"/>
      <c r="J15" s="51"/>
      <c r="K15" s="51"/>
      <c r="L15" s="51"/>
      <c r="M15" s="51"/>
      <c r="N15" s="51"/>
      <c r="O15" s="52"/>
      <c r="P15" s="52"/>
      <c r="Q15" s="52"/>
      <c r="R15" s="52"/>
      <c r="S15" s="53"/>
      <c r="T15" s="53"/>
      <c r="U15" s="53"/>
      <c r="V15" s="53"/>
      <c r="W15" s="54"/>
      <c r="X15" s="56">
        <v>6</v>
      </c>
      <c r="Y15" s="51">
        <v>7</v>
      </c>
      <c r="Z15" s="51">
        <v>8</v>
      </c>
      <c r="AA15" s="55">
        <v>9</v>
      </c>
    </row>
    <row r="16" spans="1:164" s="46" customFormat="1" ht="16.5" thickBot="1">
      <c r="A16" s="57" t="s">
        <v>15</v>
      </c>
      <c r="B16" s="58" t="s">
        <v>36</v>
      </c>
      <c r="C16" s="58" t="s">
        <v>43</v>
      </c>
      <c r="D16" s="58" t="s">
        <v>40</v>
      </c>
      <c r="E16" s="58" t="s">
        <v>38</v>
      </c>
      <c r="F16" s="59">
        <f>L16</f>
        <v>19781.6</v>
      </c>
      <c r="G16" s="59" t="e">
        <f>G17+G18+#REF!+G21+#REF!+G22+G23+#REF!</f>
        <v>#REF!</v>
      </c>
      <c r="H16" s="59" t="e">
        <f>H17+H18+#REF!+H21+#REF!+H22+H23+#REF!</f>
        <v>#REF!</v>
      </c>
      <c r="I16" s="59" t="e">
        <f>I17+I18+#REF!+I21+#REF!+I22+I23+#REF!</f>
        <v>#REF!</v>
      </c>
      <c r="J16" s="59" t="e">
        <f>J17+J18+#REF!+J21+#REF!+J22+J23+#REF!</f>
        <v>#REF!</v>
      </c>
      <c r="K16" s="59" t="e">
        <f>K17+K18+#REF!+K21+#REF!+K22+K23+#REF!</f>
        <v>#REF!</v>
      </c>
      <c r="L16" s="59">
        <v>19781.6</v>
      </c>
      <c r="M16" s="59">
        <v>18291.5</v>
      </c>
      <c r="N16" s="59">
        <v>1490.1</v>
      </c>
      <c r="O16" s="59" t="e">
        <f>O17+O18+#REF!+O21+#REF!+O22+O23+#REF!</f>
        <v>#REF!</v>
      </c>
      <c r="P16" s="59" t="e">
        <f>P17+P18+#REF!+P21+#REF!+P22+P23+#REF!</f>
        <v>#REF!</v>
      </c>
      <c r="Q16" s="59" t="e">
        <f>Q17+Q18+#REF!+Q21+#REF!+Q22+Q23+#REF!</f>
        <v>#REF!</v>
      </c>
      <c r="R16" s="60" t="e">
        <f>R17+R18+#REF!+R21+R22+R23+#REF!</f>
        <v>#REF!</v>
      </c>
      <c r="S16" s="60" t="e">
        <f>S17+S18+#REF!+S21+S22+S23+#REF!</f>
        <v>#REF!</v>
      </c>
      <c r="T16" s="60" t="e">
        <f>T17+T18+#REF!+T21+T22+T23+#REF!</f>
        <v>#REF!</v>
      </c>
      <c r="U16" s="60" t="e">
        <f>U17+U18+#REF!+U21+U22+U23+#REF!</f>
        <v>#REF!</v>
      </c>
      <c r="V16" s="60" t="e">
        <f>V17+V18+#REF!+V21+V22+V23+#REF!</f>
        <v>#REF!</v>
      </c>
      <c r="W16" s="60" t="e">
        <f>W17+W18+#REF!+W21+W22+W23+#REF!</f>
        <v>#REF!</v>
      </c>
      <c r="X16" s="60">
        <f>X17+X18+X21+X22+X23+X19+X20</f>
        <v>25649.84</v>
      </c>
      <c r="Y16" s="60">
        <f>Y17+Y18+Y21+Y22+Y23+Y19+Y20</f>
        <v>29182.350000000002</v>
      </c>
      <c r="Z16" s="60">
        <f>Z17+Z18+Z21+Z22+Z23+Z19+Z20</f>
        <v>28405.78</v>
      </c>
      <c r="AA16" s="61">
        <f>Z16/Y16</f>
        <v>0.9733890519440688</v>
      </c>
      <c r="AB16" s="100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</row>
    <row r="17" spans="1:164" ht="63.75" thickTop="1">
      <c r="A17" s="70" t="s">
        <v>16</v>
      </c>
      <c r="B17" s="37" t="s">
        <v>36</v>
      </c>
      <c r="C17" s="37" t="s">
        <v>37</v>
      </c>
      <c r="D17" s="37" t="s">
        <v>40</v>
      </c>
      <c r="E17" s="37" t="s">
        <v>38</v>
      </c>
      <c r="F17" s="38">
        <v>1102.3</v>
      </c>
      <c r="G17" s="38" t="e">
        <f>#REF!</f>
        <v>#REF!</v>
      </c>
      <c r="H17" s="38"/>
      <c r="I17" s="38"/>
      <c r="J17" s="38"/>
      <c r="K17" s="38"/>
      <c r="L17" s="39">
        <v>1102.3</v>
      </c>
      <c r="M17" s="39">
        <v>1102.3</v>
      </c>
      <c r="N17" s="39">
        <v>0</v>
      </c>
      <c r="O17" s="38"/>
      <c r="P17" s="38"/>
      <c r="Q17" s="38"/>
      <c r="R17" s="38" t="e">
        <f>#REF!</f>
        <v>#REF!</v>
      </c>
      <c r="S17" s="38" t="e">
        <f>#REF!</f>
        <v>#REF!</v>
      </c>
      <c r="T17" s="38" t="e">
        <f>#REF!</f>
        <v>#REF!</v>
      </c>
      <c r="U17" s="38" t="e">
        <f>#REF!</f>
        <v>#REF!</v>
      </c>
      <c r="V17" s="38" t="e">
        <f>#REF!</f>
        <v>#REF!</v>
      </c>
      <c r="W17" s="38" t="e">
        <f>#REF!</f>
        <v>#REF!</v>
      </c>
      <c r="X17" s="38">
        <v>939</v>
      </c>
      <c r="Y17" s="38">
        <v>949.03</v>
      </c>
      <c r="Z17" s="38">
        <v>942.68</v>
      </c>
      <c r="AA17" s="66">
        <f>Z17/Y17</f>
        <v>0.9933089575672002</v>
      </c>
      <c r="AB17" s="17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</row>
    <row r="18" spans="1:164" ht="78.75">
      <c r="A18" s="71" t="s">
        <v>17</v>
      </c>
      <c r="B18" s="37" t="s">
        <v>36</v>
      </c>
      <c r="C18" s="37" t="s">
        <v>39</v>
      </c>
      <c r="D18" s="37" t="s">
        <v>40</v>
      </c>
      <c r="E18" s="37" t="s">
        <v>38</v>
      </c>
      <c r="F18" s="38">
        <v>496.9</v>
      </c>
      <c r="G18" s="38">
        <v>496.9</v>
      </c>
      <c r="H18" s="38"/>
      <c r="I18" s="38"/>
      <c r="J18" s="38"/>
      <c r="K18" s="38"/>
      <c r="L18" s="39">
        <v>496.9</v>
      </c>
      <c r="M18" s="39">
        <v>496.9</v>
      </c>
      <c r="N18" s="39">
        <v>0</v>
      </c>
      <c r="O18" s="38"/>
      <c r="P18" s="38"/>
      <c r="Q18" s="38"/>
      <c r="R18" s="38" t="e">
        <f>#REF!</f>
        <v>#REF!</v>
      </c>
      <c r="S18" s="38" t="e">
        <f>#REF!</f>
        <v>#REF!</v>
      </c>
      <c r="T18" s="38" t="e">
        <f>#REF!</f>
        <v>#REF!</v>
      </c>
      <c r="U18" s="38" t="e">
        <f>#REF!</f>
        <v>#REF!</v>
      </c>
      <c r="V18" s="38" t="e">
        <f>#REF!</f>
        <v>#REF!</v>
      </c>
      <c r="W18" s="38" t="e">
        <f>#REF!</f>
        <v>#REF!</v>
      </c>
      <c r="X18" s="38">
        <v>1154.6</v>
      </c>
      <c r="Y18" s="38">
        <v>1004.27</v>
      </c>
      <c r="Z18" s="38">
        <v>972.63</v>
      </c>
      <c r="AA18" s="67">
        <f>Z18/Y18</f>
        <v>0.9684945283638862</v>
      </c>
      <c r="AB18" s="17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</row>
    <row r="19" spans="1:164" ht="94.5">
      <c r="A19" s="71" t="s">
        <v>18</v>
      </c>
      <c r="B19" s="37" t="s">
        <v>36</v>
      </c>
      <c r="C19" s="37" t="s">
        <v>41</v>
      </c>
      <c r="D19" s="37" t="s">
        <v>40</v>
      </c>
      <c r="E19" s="37" t="s">
        <v>38</v>
      </c>
      <c r="F19" s="37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8"/>
      <c r="U19" s="38"/>
      <c r="V19" s="38"/>
      <c r="W19" s="40"/>
      <c r="X19" s="39">
        <v>4605.3</v>
      </c>
      <c r="Y19" s="39">
        <v>5252.88</v>
      </c>
      <c r="Z19" s="39">
        <v>4974.34</v>
      </c>
      <c r="AA19" s="67">
        <v>0.9469738505353253</v>
      </c>
      <c r="AB19" s="18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</row>
    <row r="20" spans="1:164" ht="15.75">
      <c r="A20" s="68" t="s">
        <v>66</v>
      </c>
      <c r="B20" s="37" t="s">
        <v>36</v>
      </c>
      <c r="C20" s="37" t="s">
        <v>44</v>
      </c>
      <c r="D20" s="37" t="s">
        <v>40</v>
      </c>
      <c r="E20" s="69" t="s">
        <v>38</v>
      </c>
      <c r="F20" s="6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8"/>
      <c r="U20" s="38"/>
      <c r="V20" s="38"/>
      <c r="W20" s="40"/>
      <c r="X20" s="39"/>
      <c r="Y20" s="39">
        <v>9.82</v>
      </c>
      <c r="Z20" s="39">
        <v>9.82</v>
      </c>
      <c r="AA20" s="67">
        <v>1</v>
      </c>
      <c r="AB20" s="18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</row>
    <row r="21" spans="1:164" ht="78.75">
      <c r="A21" s="71" t="s">
        <v>19</v>
      </c>
      <c r="B21" s="37" t="s">
        <v>36</v>
      </c>
      <c r="C21" s="37" t="s">
        <v>42</v>
      </c>
      <c r="D21" s="37" t="s">
        <v>40</v>
      </c>
      <c r="E21" s="37" t="s">
        <v>38</v>
      </c>
      <c r="F21" s="38">
        <v>3868.9</v>
      </c>
      <c r="G21" s="38">
        <v>3820</v>
      </c>
      <c r="H21" s="38">
        <v>48.9</v>
      </c>
      <c r="I21" s="38"/>
      <c r="J21" s="38"/>
      <c r="K21" s="38"/>
      <c r="L21" s="39">
        <v>3868.9</v>
      </c>
      <c r="M21" s="39">
        <v>3820</v>
      </c>
      <c r="N21" s="39">
        <v>48.9</v>
      </c>
      <c r="O21" s="38">
        <v>111</v>
      </c>
      <c r="P21" s="38">
        <v>111</v>
      </c>
      <c r="Q21" s="38"/>
      <c r="R21" s="38" t="e">
        <f>#REF!+#REF!</f>
        <v>#REF!</v>
      </c>
      <c r="S21" s="38" t="e">
        <f>#REF!+#REF!</f>
        <v>#REF!</v>
      </c>
      <c r="T21" s="38" t="e">
        <f>#REF!+#REF!</f>
        <v>#REF!</v>
      </c>
      <c r="U21" s="38" t="e">
        <f>#REF!+#REF!</f>
        <v>#REF!</v>
      </c>
      <c r="V21" s="38" t="e">
        <f>#REF!+#REF!</f>
        <v>#REF!</v>
      </c>
      <c r="W21" s="38" t="e">
        <f>#REF!+#REF!</f>
        <v>#REF!</v>
      </c>
      <c r="X21" s="38">
        <v>3603.1</v>
      </c>
      <c r="Y21" s="38">
        <v>3953.44</v>
      </c>
      <c r="Z21" s="38">
        <v>3871.17</v>
      </c>
      <c r="AA21" s="67">
        <v>0.9791877453559432</v>
      </c>
      <c r="AB21" s="17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</row>
    <row r="22" spans="1:164" ht="15.75">
      <c r="A22" s="71" t="s">
        <v>20</v>
      </c>
      <c r="B22" s="37" t="s">
        <v>36</v>
      </c>
      <c r="C22" s="37" t="s">
        <v>6</v>
      </c>
      <c r="D22" s="37" t="s">
        <v>40</v>
      </c>
      <c r="E22" s="37" t="s">
        <v>38</v>
      </c>
      <c r="F22" s="38">
        <v>100</v>
      </c>
      <c r="G22" s="38">
        <v>100</v>
      </c>
      <c r="H22" s="38"/>
      <c r="I22" s="38"/>
      <c r="J22" s="38"/>
      <c r="K22" s="38"/>
      <c r="L22" s="39">
        <v>100</v>
      </c>
      <c r="M22" s="39">
        <v>100</v>
      </c>
      <c r="N22" s="39">
        <v>0</v>
      </c>
      <c r="O22" s="38"/>
      <c r="P22" s="38"/>
      <c r="Q22" s="38"/>
      <c r="R22" s="38" t="e">
        <v>#REF!</v>
      </c>
      <c r="S22" s="38" t="e">
        <v>#REF!</v>
      </c>
      <c r="T22" s="38" t="e">
        <v>#REF!</v>
      </c>
      <c r="U22" s="38" t="e">
        <v>#REF!</v>
      </c>
      <c r="V22" s="38" t="e">
        <v>#REF!</v>
      </c>
      <c r="W22" s="38" t="e">
        <v>#REF!</v>
      </c>
      <c r="X22" s="38">
        <v>200</v>
      </c>
      <c r="Y22" s="38">
        <v>0</v>
      </c>
      <c r="Z22" s="38">
        <v>0</v>
      </c>
      <c r="AA22" s="67">
        <v>0</v>
      </c>
      <c r="AB22" s="17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</row>
    <row r="23" spans="1:164" ht="31.5">
      <c r="A23" s="71" t="s">
        <v>21</v>
      </c>
      <c r="B23" s="37" t="s">
        <v>36</v>
      </c>
      <c r="C23" s="37" t="s">
        <v>4</v>
      </c>
      <c r="D23" s="37" t="s">
        <v>40</v>
      </c>
      <c r="E23" s="37" t="s">
        <v>38</v>
      </c>
      <c r="F23" s="39" t="e">
        <f>#REF!+#REF!+#REF!+#REF!+#REF!+#REF!+#REF!</f>
        <v>#REF!</v>
      </c>
      <c r="G23" s="39" t="e">
        <f>#REF!+#REF!+#REF!+#REF!+#REF!+#REF!+#REF!</f>
        <v>#REF!</v>
      </c>
      <c r="H23" s="39" t="e">
        <f>#REF!+#REF!+#REF!+#REF!+#REF!+#REF!+#REF!</f>
        <v>#REF!</v>
      </c>
      <c r="I23" s="39" t="e">
        <f>#REF!+#REF!+#REF!+#REF!+#REF!+#REF!+#REF!</f>
        <v>#REF!</v>
      </c>
      <c r="J23" s="39" t="e">
        <f>#REF!+#REF!+#REF!+#REF!+#REF!+#REF!+#REF!</f>
        <v>#REF!</v>
      </c>
      <c r="K23" s="39" t="e">
        <f>#REF!+#REF!+#REF!+#REF!+#REF!+#REF!+#REF!</f>
        <v>#REF!</v>
      </c>
      <c r="L23" s="39">
        <v>8672.2</v>
      </c>
      <c r="M23" s="39">
        <v>7241.2</v>
      </c>
      <c r="N23" s="39">
        <v>1431</v>
      </c>
      <c r="O23" s="39" t="e">
        <f>#REF!+#REF!+#REF!+#REF!+#REF!+#REF!+#REF!</f>
        <v>#REF!</v>
      </c>
      <c r="P23" s="39" t="e">
        <f>#REF!+#REF!+#REF!+#REF!+#REF!+#REF!+#REF!</f>
        <v>#REF!</v>
      </c>
      <c r="Q23" s="39" t="e">
        <f>#REF!+#REF!+#REF!+#REF!+#REF!+#REF!+#REF!</f>
        <v>#REF!</v>
      </c>
      <c r="R23" s="38" t="e">
        <f>#REF!+#REF!+#REF!+#REF!+#REF!+#REF!+#REF!+#REF!</f>
        <v>#REF!</v>
      </c>
      <c r="S23" s="38" t="e">
        <f>#REF!+#REF!+#REF!+#REF!+#REF!+#REF!+#REF!+#REF!</f>
        <v>#REF!</v>
      </c>
      <c r="T23" s="38" t="e">
        <f>#REF!+#REF!+#REF!+#REF!+#REF!+#REF!+#REF!+#REF!</f>
        <v>#REF!</v>
      </c>
      <c r="U23" s="38" t="e">
        <f>#REF!+#REF!+#REF!+#REF!+#REF!+#REF!+#REF!+#REF!</f>
        <v>#REF!</v>
      </c>
      <c r="V23" s="38" t="e">
        <f>#REF!+#REF!+#REF!+#REF!+#REF!+#REF!+#REF!+#REF!</f>
        <v>#REF!</v>
      </c>
      <c r="W23" s="38" t="e">
        <f>#REF!+#REF!+#REF!+#REF!+#REF!+#REF!+#REF!+#REF!</f>
        <v>#REF!</v>
      </c>
      <c r="X23" s="65">
        <v>15147.84</v>
      </c>
      <c r="Y23" s="38">
        <v>18012.91</v>
      </c>
      <c r="Z23" s="38">
        <v>17635.14</v>
      </c>
      <c r="AA23" s="67">
        <v>0.9790278194916869</v>
      </c>
      <c r="AB23" s="17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</row>
    <row r="24" spans="1:164" s="46" customFormat="1" ht="15.75">
      <c r="A24" s="72" t="s">
        <v>59</v>
      </c>
      <c r="B24" s="73" t="s">
        <v>37</v>
      </c>
      <c r="C24" s="73" t="s">
        <v>43</v>
      </c>
      <c r="D24" s="73" t="s">
        <v>40</v>
      </c>
      <c r="E24" s="74" t="s">
        <v>38</v>
      </c>
      <c r="F24" s="75"/>
      <c r="G24" s="75"/>
      <c r="H24" s="75"/>
      <c r="I24" s="75"/>
      <c r="J24" s="75"/>
      <c r="K24" s="75"/>
      <c r="L24" s="76"/>
      <c r="M24" s="76"/>
      <c r="N24" s="76"/>
      <c r="O24" s="75"/>
      <c r="P24" s="75"/>
      <c r="Q24" s="75"/>
      <c r="R24" s="75"/>
      <c r="S24" s="75"/>
      <c r="T24" s="75"/>
      <c r="U24" s="75"/>
      <c r="V24" s="77"/>
      <c r="W24" s="77"/>
      <c r="X24" s="75">
        <v>761.52</v>
      </c>
      <c r="Y24" s="75">
        <v>767.36</v>
      </c>
      <c r="Z24" s="75">
        <v>767.36</v>
      </c>
      <c r="AA24" s="78">
        <v>1</v>
      </c>
      <c r="AB24" s="104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</row>
    <row r="25" spans="1:164" ht="31.5">
      <c r="A25" s="71" t="s">
        <v>60</v>
      </c>
      <c r="B25" s="79" t="s">
        <v>37</v>
      </c>
      <c r="C25" s="79" t="s">
        <v>39</v>
      </c>
      <c r="D25" s="79" t="s">
        <v>40</v>
      </c>
      <c r="E25" s="37" t="s">
        <v>38</v>
      </c>
      <c r="F25" s="38"/>
      <c r="G25" s="38"/>
      <c r="H25" s="38"/>
      <c r="I25" s="38"/>
      <c r="J25" s="38"/>
      <c r="K25" s="38"/>
      <c r="L25" s="63"/>
      <c r="M25" s="63"/>
      <c r="N25" s="63"/>
      <c r="O25" s="38"/>
      <c r="P25" s="38"/>
      <c r="Q25" s="38"/>
      <c r="R25" s="38"/>
      <c r="S25" s="38"/>
      <c r="T25" s="38"/>
      <c r="U25" s="38"/>
      <c r="V25" s="40"/>
      <c r="W25" s="64"/>
      <c r="X25" s="65">
        <v>761.52</v>
      </c>
      <c r="Y25" s="65">
        <v>767.36</v>
      </c>
      <c r="Z25" s="65">
        <v>767.36</v>
      </c>
      <c r="AA25" s="67">
        <f>Z25/Y25</f>
        <v>1</v>
      </c>
      <c r="AB25" s="17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</row>
    <row r="26" spans="1:164" s="46" customFormat="1" ht="31.5">
      <c r="A26" s="41" t="s">
        <v>67</v>
      </c>
      <c r="B26" s="73" t="s">
        <v>39</v>
      </c>
      <c r="C26" s="73" t="s">
        <v>43</v>
      </c>
      <c r="D26" s="73" t="s">
        <v>40</v>
      </c>
      <c r="E26" s="74" t="s">
        <v>38</v>
      </c>
      <c r="F26" s="44"/>
      <c r="G26" s="44"/>
      <c r="H26" s="44"/>
      <c r="I26" s="44"/>
      <c r="J26" s="44"/>
      <c r="K26" s="44"/>
      <c r="L26" s="76"/>
      <c r="M26" s="76"/>
      <c r="N26" s="76"/>
      <c r="O26" s="44"/>
      <c r="P26" s="44"/>
      <c r="Q26" s="44"/>
      <c r="R26" s="44"/>
      <c r="S26" s="44"/>
      <c r="T26" s="44"/>
      <c r="U26" s="44"/>
      <c r="V26" s="45"/>
      <c r="W26" s="77"/>
      <c r="X26" s="75">
        <f>X27</f>
        <v>0</v>
      </c>
      <c r="Y26" s="75">
        <f>Y27</f>
        <v>2832.06</v>
      </c>
      <c r="Z26" s="75">
        <f>Z27</f>
        <v>2832.06</v>
      </c>
      <c r="AA26" s="80">
        <f>Z26/Y26</f>
        <v>1</v>
      </c>
      <c r="AB26" s="104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</row>
    <row r="27" spans="1:164" ht="63">
      <c r="A27" s="36" t="s">
        <v>68</v>
      </c>
      <c r="B27" s="79" t="s">
        <v>39</v>
      </c>
      <c r="C27" s="79" t="s">
        <v>46</v>
      </c>
      <c r="D27" s="79" t="s">
        <v>40</v>
      </c>
      <c r="E27" s="37" t="s">
        <v>38</v>
      </c>
      <c r="F27" s="38"/>
      <c r="G27" s="38"/>
      <c r="H27" s="38"/>
      <c r="I27" s="38"/>
      <c r="J27" s="38"/>
      <c r="K27" s="38"/>
      <c r="L27" s="63"/>
      <c r="M27" s="63"/>
      <c r="N27" s="63"/>
      <c r="O27" s="38"/>
      <c r="P27" s="38"/>
      <c r="Q27" s="38"/>
      <c r="R27" s="38"/>
      <c r="S27" s="38"/>
      <c r="T27" s="38"/>
      <c r="U27" s="38"/>
      <c r="V27" s="40"/>
      <c r="W27" s="64"/>
      <c r="X27" s="65"/>
      <c r="Y27" s="65">
        <v>2832.06</v>
      </c>
      <c r="Z27" s="65">
        <v>2832.06</v>
      </c>
      <c r="AA27" s="67">
        <v>1</v>
      </c>
      <c r="AB27" s="17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</row>
    <row r="28" spans="1:164" s="46" customFormat="1" ht="15.75">
      <c r="A28" s="72" t="s">
        <v>22</v>
      </c>
      <c r="B28" s="74" t="s">
        <v>41</v>
      </c>
      <c r="C28" s="74" t="s">
        <v>43</v>
      </c>
      <c r="D28" s="74" t="s">
        <v>40</v>
      </c>
      <c r="E28" s="74" t="s">
        <v>38</v>
      </c>
      <c r="F28" s="76">
        <f aca="true" t="shared" si="0" ref="F28:K28">F30</f>
        <v>486</v>
      </c>
      <c r="G28" s="76">
        <f t="shared" si="0"/>
        <v>400</v>
      </c>
      <c r="H28" s="76">
        <f t="shared" si="0"/>
        <v>86</v>
      </c>
      <c r="I28" s="76">
        <f t="shared" si="0"/>
        <v>0</v>
      </c>
      <c r="J28" s="76">
        <f t="shared" si="0"/>
        <v>0</v>
      </c>
      <c r="K28" s="76">
        <f t="shared" si="0"/>
        <v>0</v>
      </c>
      <c r="L28" s="76">
        <v>486</v>
      </c>
      <c r="M28" s="76">
        <v>400</v>
      </c>
      <c r="N28" s="76">
        <v>86</v>
      </c>
      <c r="O28" s="76">
        <f aca="true" t="shared" si="1" ref="O28:W28">O30</f>
        <v>0</v>
      </c>
      <c r="P28" s="76">
        <f t="shared" si="1"/>
        <v>0</v>
      </c>
      <c r="Q28" s="76">
        <f t="shared" si="1"/>
        <v>0</v>
      </c>
      <c r="R28" s="76">
        <f t="shared" si="1"/>
        <v>0</v>
      </c>
      <c r="S28" s="76">
        <f t="shared" si="1"/>
        <v>0</v>
      </c>
      <c r="T28" s="76">
        <f t="shared" si="1"/>
        <v>0</v>
      </c>
      <c r="U28" s="76">
        <f t="shared" si="1"/>
        <v>0</v>
      </c>
      <c r="V28" s="76">
        <f t="shared" si="1"/>
        <v>0</v>
      </c>
      <c r="W28" s="76">
        <f t="shared" si="1"/>
        <v>0</v>
      </c>
      <c r="X28" s="76">
        <f>X30+X29</f>
        <v>1371</v>
      </c>
      <c r="Y28" s="76">
        <f>Y30+Y29</f>
        <v>40288.22</v>
      </c>
      <c r="Z28" s="76">
        <f>Z30+Z29</f>
        <v>40288.22</v>
      </c>
      <c r="AA28" s="78">
        <f>Z28/Y28</f>
        <v>1</v>
      </c>
      <c r="AB28" s="105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</row>
    <row r="29" spans="1:164" ht="15.75">
      <c r="A29" s="71" t="s">
        <v>64</v>
      </c>
      <c r="B29" s="37" t="s">
        <v>41</v>
      </c>
      <c r="C29" s="37" t="s">
        <v>47</v>
      </c>
      <c r="D29" s="37" t="s">
        <v>40</v>
      </c>
      <c r="E29" s="37" t="s">
        <v>38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39"/>
      <c r="Y29" s="39">
        <v>500</v>
      </c>
      <c r="Z29" s="39">
        <v>500</v>
      </c>
      <c r="AA29" s="67">
        <v>1</v>
      </c>
      <c r="AB29" s="21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</row>
    <row r="30" spans="1:164" ht="31.5">
      <c r="A30" s="71" t="s">
        <v>23</v>
      </c>
      <c r="B30" s="37" t="s">
        <v>41</v>
      </c>
      <c r="C30" s="37">
        <v>12</v>
      </c>
      <c r="D30" s="37" t="s">
        <v>40</v>
      </c>
      <c r="E30" s="37" t="s">
        <v>38</v>
      </c>
      <c r="F30" s="62">
        <v>486</v>
      </c>
      <c r="G30" s="62">
        <v>400</v>
      </c>
      <c r="H30" s="62">
        <v>86</v>
      </c>
      <c r="I30" s="62"/>
      <c r="J30" s="62"/>
      <c r="K30" s="62"/>
      <c r="L30" s="63">
        <v>486</v>
      </c>
      <c r="M30" s="63">
        <v>400</v>
      </c>
      <c r="N30" s="63">
        <v>86</v>
      </c>
      <c r="O30" s="62"/>
      <c r="P30" s="62"/>
      <c r="Q30" s="62"/>
      <c r="R30" s="62"/>
      <c r="S30" s="62"/>
      <c r="T30" s="62"/>
      <c r="U30" s="62"/>
      <c r="V30" s="62"/>
      <c r="W30" s="62"/>
      <c r="X30" s="38">
        <v>1371</v>
      </c>
      <c r="Y30" s="38">
        <v>39788.22</v>
      </c>
      <c r="Z30" s="38">
        <v>39788.22</v>
      </c>
      <c r="AA30" s="67">
        <v>1</v>
      </c>
      <c r="AB30" s="17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</row>
    <row r="31" spans="1:164" s="46" customFormat="1" ht="31.5">
      <c r="A31" s="81" t="s">
        <v>24</v>
      </c>
      <c r="B31" s="74" t="s">
        <v>44</v>
      </c>
      <c r="C31" s="74" t="s">
        <v>43</v>
      </c>
      <c r="D31" s="74" t="s">
        <v>40</v>
      </c>
      <c r="E31" s="74" t="s">
        <v>38</v>
      </c>
      <c r="F31" s="43" t="e">
        <f>#REF!+F32+#REF!+#REF!</f>
        <v>#REF!</v>
      </c>
      <c r="G31" s="43" t="e">
        <f>#REF!+G32+#REF!+#REF!</f>
        <v>#REF!</v>
      </c>
      <c r="H31" s="43" t="e">
        <f>#REF!+H32+#REF!+#REF!</f>
        <v>#REF!</v>
      </c>
      <c r="I31" s="43" t="e">
        <f>#REF!+I32+#REF!+#REF!</f>
        <v>#REF!</v>
      </c>
      <c r="J31" s="43" t="e">
        <f>#REF!+J32+#REF!+#REF!</f>
        <v>#REF!</v>
      </c>
      <c r="K31" s="43" t="e">
        <f>#REF!+K32+#REF!+#REF!</f>
        <v>#REF!</v>
      </c>
      <c r="L31" s="76">
        <v>10990.8</v>
      </c>
      <c r="M31" s="76">
        <v>2131.1</v>
      </c>
      <c r="N31" s="76">
        <v>8859.7</v>
      </c>
      <c r="O31" s="76" t="e">
        <f>#REF!+O32+#REF!+#REF!</f>
        <v>#REF!</v>
      </c>
      <c r="P31" s="43" t="e">
        <f>#REF!+P32+#REF!+#REF!</f>
        <v>#REF!</v>
      </c>
      <c r="Q31" s="43" t="e">
        <f>#REF!+Q32+#REF!+#REF!</f>
        <v>#REF!</v>
      </c>
      <c r="R31" s="76" t="e">
        <f aca="true" t="shared" si="2" ref="R31:Z31">R32</f>
        <v>#REF!</v>
      </c>
      <c r="S31" s="76" t="e">
        <f t="shared" si="2"/>
        <v>#REF!</v>
      </c>
      <c r="T31" s="76" t="e">
        <f t="shared" si="2"/>
        <v>#REF!</v>
      </c>
      <c r="U31" s="76" t="e">
        <f t="shared" si="2"/>
        <v>#REF!</v>
      </c>
      <c r="V31" s="76" t="e">
        <f t="shared" si="2"/>
        <v>#REF!</v>
      </c>
      <c r="W31" s="76" t="e">
        <f t="shared" si="2"/>
        <v>#REF!</v>
      </c>
      <c r="X31" s="76">
        <f t="shared" si="2"/>
        <v>3351.2</v>
      </c>
      <c r="Y31" s="76">
        <f>Y32</f>
        <v>1443.98</v>
      </c>
      <c r="Z31" s="76">
        <f t="shared" si="2"/>
        <v>1443.98</v>
      </c>
      <c r="AA31" s="78">
        <f>Z31/Y31</f>
        <v>1</v>
      </c>
      <c r="AB31" s="105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</row>
    <row r="32" spans="1:164" ht="15.75">
      <c r="A32" s="95" t="s">
        <v>25</v>
      </c>
      <c r="B32" s="37" t="s">
        <v>44</v>
      </c>
      <c r="C32" s="37" t="s">
        <v>37</v>
      </c>
      <c r="D32" s="37" t="s">
        <v>40</v>
      </c>
      <c r="E32" s="37" t="s">
        <v>38</v>
      </c>
      <c r="F32" s="39" t="e">
        <f>#REF!+#REF!+#REF!</f>
        <v>#REF!</v>
      </c>
      <c r="G32" s="39" t="e">
        <f>#REF!+#REF!+#REF!</f>
        <v>#REF!</v>
      </c>
      <c r="H32" s="39" t="e">
        <f>#REF!+#REF!+#REF!</f>
        <v>#REF!</v>
      </c>
      <c r="I32" s="39" t="e">
        <f>#REF!+#REF!+#REF!</f>
        <v>#REF!</v>
      </c>
      <c r="J32" s="39" t="e">
        <f>#REF!+#REF!+#REF!</f>
        <v>#REF!</v>
      </c>
      <c r="K32" s="39" t="e">
        <f>#REF!+#REF!+#REF!</f>
        <v>#REF!</v>
      </c>
      <c r="L32" s="39">
        <v>10012.8</v>
      </c>
      <c r="M32" s="39">
        <v>2107.1</v>
      </c>
      <c r="N32" s="39">
        <v>7905.7</v>
      </c>
      <c r="O32" s="39" t="e">
        <f>#REF!+#REF!+#REF!</f>
        <v>#REF!</v>
      </c>
      <c r="P32" s="39" t="e">
        <f>#REF!+#REF!+#REF!</f>
        <v>#REF!</v>
      </c>
      <c r="Q32" s="39" t="e">
        <f>#REF!+#REF!+#REF!</f>
        <v>#REF!</v>
      </c>
      <c r="R32" s="38" t="e">
        <f>#REF!</f>
        <v>#REF!</v>
      </c>
      <c r="S32" s="38" t="e">
        <f>#REF!</f>
        <v>#REF!</v>
      </c>
      <c r="T32" s="38" t="e">
        <f>#REF!</f>
        <v>#REF!</v>
      </c>
      <c r="U32" s="38" t="e">
        <f>#REF!</f>
        <v>#REF!</v>
      </c>
      <c r="V32" s="38" t="e">
        <f>#REF!</f>
        <v>#REF!</v>
      </c>
      <c r="W32" s="38" t="e">
        <f>#REF!</f>
        <v>#REF!</v>
      </c>
      <c r="X32" s="38">
        <v>3351.2</v>
      </c>
      <c r="Y32" s="38">
        <v>1443.98</v>
      </c>
      <c r="Z32" s="38">
        <v>1443.98</v>
      </c>
      <c r="AA32" s="67">
        <v>1</v>
      </c>
      <c r="AB32" s="94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</row>
    <row r="33" spans="1:164" s="46" customFormat="1" ht="15.75">
      <c r="A33" s="81" t="s">
        <v>26</v>
      </c>
      <c r="B33" s="74" t="s">
        <v>45</v>
      </c>
      <c r="C33" s="74" t="s">
        <v>43</v>
      </c>
      <c r="D33" s="74" t="s">
        <v>40</v>
      </c>
      <c r="E33" s="74" t="s">
        <v>38</v>
      </c>
      <c r="F33" s="76" t="e">
        <f aca="true" t="shared" si="3" ref="F33:K33">F34+F35+F37+F38</f>
        <v>#REF!</v>
      </c>
      <c r="G33" s="76" t="e">
        <f t="shared" si="3"/>
        <v>#REF!</v>
      </c>
      <c r="H33" s="76" t="e">
        <f t="shared" si="3"/>
        <v>#REF!</v>
      </c>
      <c r="I33" s="76" t="e">
        <f t="shared" si="3"/>
        <v>#REF!</v>
      </c>
      <c r="J33" s="76" t="e">
        <f t="shared" si="3"/>
        <v>#REF!</v>
      </c>
      <c r="K33" s="76" t="e">
        <f t="shared" si="3"/>
        <v>#REF!</v>
      </c>
      <c r="L33" s="76">
        <v>95386.5</v>
      </c>
      <c r="M33" s="76">
        <v>46360.7</v>
      </c>
      <c r="N33" s="76">
        <v>49025.8</v>
      </c>
      <c r="O33" s="76" t="e">
        <f aca="true" t="shared" si="4" ref="O33:W33">O34+O35+O37+O38</f>
        <v>#REF!</v>
      </c>
      <c r="P33" s="76" t="e">
        <f t="shared" si="4"/>
        <v>#REF!</v>
      </c>
      <c r="Q33" s="76" t="e">
        <f t="shared" si="4"/>
        <v>#REF!</v>
      </c>
      <c r="R33" s="76" t="e">
        <f t="shared" si="4"/>
        <v>#REF!</v>
      </c>
      <c r="S33" s="76" t="e">
        <f t="shared" si="4"/>
        <v>#REF!</v>
      </c>
      <c r="T33" s="76" t="e">
        <f t="shared" si="4"/>
        <v>#REF!</v>
      </c>
      <c r="U33" s="76" t="e">
        <f t="shared" si="4"/>
        <v>#REF!</v>
      </c>
      <c r="V33" s="76" t="e">
        <f t="shared" si="4"/>
        <v>#REF!</v>
      </c>
      <c r="W33" s="76" t="e">
        <f t="shared" si="4"/>
        <v>#REF!</v>
      </c>
      <c r="X33" s="76">
        <f>X34+X35+X37+X38+X36</f>
        <v>156576.66000000003</v>
      </c>
      <c r="Y33" s="76">
        <f>Y34+Y35+Y37+Y38+Y36</f>
        <v>258260.69</v>
      </c>
      <c r="Z33" s="76">
        <f>Z34+Z35+Z37+Z38+Z36</f>
        <v>249588.81999999998</v>
      </c>
      <c r="AA33" s="78">
        <f>Z33/Y33</f>
        <v>0.9664220288422523</v>
      </c>
      <c r="AB33" s="105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</row>
    <row r="34" spans="1:164" ht="15.75">
      <c r="A34" s="95" t="s">
        <v>27</v>
      </c>
      <c r="B34" s="37" t="s">
        <v>45</v>
      </c>
      <c r="C34" s="37" t="s">
        <v>36</v>
      </c>
      <c r="D34" s="37" t="s">
        <v>40</v>
      </c>
      <c r="E34" s="37" t="s">
        <v>38</v>
      </c>
      <c r="F34" s="38">
        <v>13455.6</v>
      </c>
      <c r="G34" s="38">
        <v>13455.6</v>
      </c>
      <c r="H34" s="38"/>
      <c r="I34" s="38">
        <v>46.5</v>
      </c>
      <c r="J34" s="38">
        <v>46.5</v>
      </c>
      <c r="K34" s="38"/>
      <c r="L34" s="39">
        <v>13502.1</v>
      </c>
      <c r="M34" s="39">
        <v>13502.1</v>
      </c>
      <c r="N34" s="39">
        <v>0</v>
      </c>
      <c r="O34" s="38">
        <f>441.5-1096</f>
        <v>-654.5</v>
      </c>
      <c r="P34" s="38">
        <f>441.5-1096</f>
        <v>-654.5</v>
      </c>
      <c r="Q34" s="38"/>
      <c r="R34" s="38" t="e">
        <f>#REF!</f>
        <v>#REF!</v>
      </c>
      <c r="S34" s="38" t="e">
        <f>#REF!</f>
        <v>#REF!</v>
      </c>
      <c r="T34" s="38" t="e">
        <f>#REF!</f>
        <v>#REF!</v>
      </c>
      <c r="U34" s="38" t="e">
        <f>#REF!</f>
        <v>#REF!</v>
      </c>
      <c r="V34" s="38" t="e">
        <f>#REF!</f>
        <v>#REF!</v>
      </c>
      <c r="W34" s="38" t="e">
        <f>#REF!</f>
        <v>#REF!</v>
      </c>
      <c r="X34" s="38">
        <v>10990.7</v>
      </c>
      <c r="Y34" s="38">
        <v>56027.47</v>
      </c>
      <c r="Z34" s="38">
        <v>55751.1</v>
      </c>
      <c r="AA34" s="67">
        <v>0.9950677765745982</v>
      </c>
      <c r="AB34" s="17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</row>
    <row r="35" spans="1:164" ht="15.75">
      <c r="A35" s="71" t="s">
        <v>28</v>
      </c>
      <c r="B35" s="37" t="s">
        <v>45</v>
      </c>
      <c r="C35" s="37" t="s">
        <v>37</v>
      </c>
      <c r="D35" s="37" t="s">
        <v>40</v>
      </c>
      <c r="E35" s="37" t="s">
        <v>38</v>
      </c>
      <c r="F35" s="39" t="e">
        <f>#REF!+#REF!+#REF!+#REF!+#REF!+#REF!+#REF!</f>
        <v>#REF!</v>
      </c>
      <c r="G35" s="39" t="e">
        <f>#REF!+#REF!+#REF!+#REF!+#REF!+#REF!+#REF!</f>
        <v>#REF!</v>
      </c>
      <c r="H35" s="39" t="e">
        <f>#REF!+#REF!+#REF!+#REF!+#REF!+#REF!+#REF!</f>
        <v>#REF!</v>
      </c>
      <c r="I35" s="39" t="e">
        <f>#REF!+#REF!+#REF!+#REF!+#REF!+#REF!+#REF!</f>
        <v>#REF!</v>
      </c>
      <c r="J35" s="39" t="e">
        <f>#REF!+#REF!+#REF!+#REF!+#REF!+#REF!+#REF!</f>
        <v>#REF!</v>
      </c>
      <c r="K35" s="39" t="e">
        <f>#REF!+#REF!+#REF!+#REF!+#REF!+#REF!+#REF!</f>
        <v>#REF!</v>
      </c>
      <c r="L35" s="39">
        <v>73041.4</v>
      </c>
      <c r="M35" s="39">
        <v>24015.6</v>
      </c>
      <c r="N35" s="39">
        <v>49025.8</v>
      </c>
      <c r="O35" s="39" t="e">
        <f>#REF!+#REF!+#REF!+#REF!+#REF!+#REF!+#REF!</f>
        <v>#REF!</v>
      </c>
      <c r="P35" s="39" t="e">
        <f>#REF!+#REF!+#REF!+#REF!+#REF!+#REF!+#REF!</f>
        <v>#REF!</v>
      </c>
      <c r="Q35" s="39" t="e">
        <f>#REF!+#REF!+#REF!+#REF!+#REF!+#REF!+#REF!</f>
        <v>#REF!</v>
      </c>
      <c r="R35" s="38" t="e">
        <f>#REF!+#REF!+#REF!+#REF!+#REF!</f>
        <v>#REF!</v>
      </c>
      <c r="S35" s="38" t="e">
        <f>#REF!+#REF!+#REF!+#REF!+#REF!</f>
        <v>#REF!</v>
      </c>
      <c r="T35" s="38" t="e">
        <f>#REF!+#REF!+#REF!+#REF!+#REF!</f>
        <v>#REF!</v>
      </c>
      <c r="U35" s="38" t="e">
        <f>#REF!+#REF!+#REF!+#REF!+#REF!</f>
        <v>#REF!</v>
      </c>
      <c r="V35" s="38" t="e">
        <f>#REF!+#REF!+#REF!+#REF!+#REF!</f>
        <v>#REF!</v>
      </c>
      <c r="W35" s="38" t="e">
        <f>#REF!+#REF!+#REF!+#REF!+#REF!</f>
        <v>#REF!</v>
      </c>
      <c r="X35" s="65">
        <v>130694.6</v>
      </c>
      <c r="Y35" s="38">
        <v>187341.46</v>
      </c>
      <c r="Z35" s="38">
        <v>179019.84</v>
      </c>
      <c r="AA35" s="67">
        <v>0.9555804655083006</v>
      </c>
      <c r="AB35" s="17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</row>
    <row r="36" spans="1:164" ht="47.25">
      <c r="A36" s="71" t="s">
        <v>58</v>
      </c>
      <c r="B36" s="37" t="s">
        <v>45</v>
      </c>
      <c r="C36" s="37" t="s">
        <v>44</v>
      </c>
      <c r="D36" s="37" t="s">
        <v>40</v>
      </c>
      <c r="E36" s="37" t="s">
        <v>38</v>
      </c>
      <c r="F36" s="38"/>
      <c r="G36" s="38"/>
      <c r="H36" s="38"/>
      <c r="I36" s="38"/>
      <c r="J36" s="38"/>
      <c r="K36" s="38"/>
      <c r="L36" s="39"/>
      <c r="M36" s="39"/>
      <c r="N36" s="39"/>
      <c r="O36" s="38"/>
      <c r="P36" s="38"/>
      <c r="Q36" s="38"/>
      <c r="R36" s="38" t="e">
        <f>#REF!</f>
        <v>#REF!</v>
      </c>
      <c r="S36" s="38" t="e">
        <f>#REF!</f>
        <v>#REF!</v>
      </c>
      <c r="T36" s="38" t="e">
        <f>#REF!</f>
        <v>#REF!</v>
      </c>
      <c r="U36" s="38" t="e">
        <f>#REF!</f>
        <v>#REF!</v>
      </c>
      <c r="V36" s="38" t="e">
        <f>#REF!</f>
        <v>#REF!</v>
      </c>
      <c r="W36" s="38" t="e">
        <f>#REF!</f>
        <v>#REF!</v>
      </c>
      <c r="X36" s="65">
        <v>106</v>
      </c>
      <c r="Y36" s="38">
        <v>125.1</v>
      </c>
      <c r="Z36" s="38">
        <v>119.75</v>
      </c>
      <c r="AA36" s="67">
        <v>0.9572342126298962</v>
      </c>
      <c r="AB36" s="17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</row>
    <row r="37" spans="1:164" ht="31.5">
      <c r="A37" s="95" t="s">
        <v>29</v>
      </c>
      <c r="B37" s="37" t="s">
        <v>45</v>
      </c>
      <c r="C37" s="37" t="s">
        <v>45</v>
      </c>
      <c r="D37" s="37" t="s">
        <v>40</v>
      </c>
      <c r="E37" s="37" t="s">
        <v>38</v>
      </c>
      <c r="F37" s="38">
        <v>30</v>
      </c>
      <c r="G37" s="38">
        <v>30</v>
      </c>
      <c r="H37" s="38"/>
      <c r="I37" s="38"/>
      <c r="J37" s="38"/>
      <c r="K37" s="38"/>
      <c r="L37" s="39">
        <v>30</v>
      </c>
      <c r="M37" s="39">
        <v>30</v>
      </c>
      <c r="N37" s="39">
        <v>0</v>
      </c>
      <c r="O37" s="38"/>
      <c r="P37" s="38"/>
      <c r="Q37" s="38"/>
      <c r="R37" s="38" t="e">
        <f>#REF!+#REF!</f>
        <v>#REF!</v>
      </c>
      <c r="S37" s="38" t="e">
        <f>#REF!+#REF!</f>
        <v>#REF!</v>
      </c>
      <c r="T37" s="38" t="e">
        <f>#REF!+#REF!</f>
        <v>#REF!</v>
      </c>
      <c r="U37" s="38" t="e">
        <f>#REF!+#REF!</f>
        <v>#REF!</v>
      </c>
      <c r="V37" s="38" t="e">
        <f>#REF!+#REF!</f>
        <v>#REF!</v>
      </c>
      <c r="W37" s="38" t="e">
        <f>#REF!+#REF!</f>
        <v>#REF!</v>
      </c>
      <c r="X37" s="39">
        <v>1002</v>
      </c>
      <c r="Y37" s="38">
        <v>1510.07</v>
      </c>
      <c r="Z37" s="38">
        <v>1504.8</v>
      </c>
      <c r="AA37" s="67">
        <v>0.9965034965034966</v>
      </c>
      <c r="AB37" s="17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</row>
    <row r="38" spans="1:164" ht="31.5">
      <c r="A38" s="71" t="s">
        <v>30</v>
      </c>
      <c r="B38" s="37" t="s">
        <v>45</v>
      </c>
      <c r="C38" s="37" t="s">
        <v>46</v>
      </c>
      <c r="D38" s="37" t="s">
        <v>40</v>
      </c>
      <c r="E38" s="37" t="s">
        <v>38</v>
      </c>
      <c r="F38" s="39" t="e">
        <f>#REF!+#REF!+#REF!+#REF!</f>
        <v>#REF!</v>
      </c>
      <c r="G38" s="39" t="e">
        <f>#REF!+#REF!+#REF!+#REF!</f>
        <v>#REF!</v>
      </c>
      <c r="H38" s="39" t="e">
        <f>#REF!+#REF!+#REF!+#REF!</f>
        <v>#REF!</v>
      </c>
      <c r="I38" s="39" t="e">
        <f>#REF!+#REF!+#REF!+#REF!</f>
        <v>#REF!</v>
      </c>
      <c r="J38" s="39" t="e">
        <f>#REF!+#REF!+#REF!+#REF!</f>
        <v>#REF!</v>
      </c>
      <c r="K38" s="39" t="e">
        <f>#REF!+#REF!+#REF!+#REF!</f>
        <v>#REF!</v>
      </c>
      <c r="L38" s="39">
        <v>8813</v>
      </c>
      <c r="M38" s="39">
        <v>8813</v>
      </c>
      <c r="N38" s="39">
        <v>0</v>
      </c>
      <c r="O38" s="39" t="e">
        <f>#REF!+#REF!+#REF!+#REF!</f>
        <v>#REF!</v>
      </c>
      <c r="P38" s="39" t="e">
        <f>#REF!+#REF!+#REF!+#REF!</f>
        <v>#REF!</v>
      </c>
      <c r="Q38" s="39" t="e">
        <f>#REF!+#REF!+#REF!+#REF!</f>
        <v>#REF!</v>
      </c>
      <c r="R38" s="38" t="e">
        <f>#REF!+#REF!</f>
        <v>#REF!</v>
      </c>
      <c r="S38" s="38" t="e">
        <f>#REF!+#REF!</f>
        <v>#REF!</v>
      </c>
      <c r="T38" s="38" t="e">
        <f>#REF!+#REF!</f>
        <v>#REF!</v>
      </c>
      <c r="U38" s="38" t="e">
        <f>#REF!+#REF!</f>
        <v>#REF!</v>
      </c>
      <c r="V38" s="38" t="e">
        <f>#REF!+#REF!</f>
        <v>#REF!</v>
      </c>
      <c r="W38" s="38" t="e">
        <f>#REF!+#REF!</f>
        <v>#REF!</v>
      </c>
      <c r="X38" s="38">
        <v>13783.36</v>
      </c>
      <c r="Y38" s="38">
        <v>13256.59</v>
      </c>
      <c r="Z38" s="38">
        <v>13193.33</v>
      </c>
      <c r="AA38" s="67">
        <v>0.9952257707298784</v>
      </c>
      <c r="AB38" s="17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</row>
    <row r="39" spans="1:164" s="46" customFormat="1" ht="31.5">
      <c r="A39" s="82" t="s">
        <v>62</v>
      </c>
      <c r="B39" s="74" t="s">
        <v>47</v>
      </c>
      <c r="C39" s="74" t="s">
        <v>43</v>
      </c>
      <c r="D39" s="74" t="s">
        <v>40</v>
      </c>
      <c r="E39" s="74" t="s">
        <v>38</v>
      </c>
      <c r="F39" s="76" t="e">
        <f aca="true" t="shared" si="5" ref="F39:Z39">F40+F41</f>
        <v>#REF!</v>
      </c>
      <c r="G39" s="76" t="e">
        <f t="shared" si="5"/>
        <v>#REF!</v>
      </c>
      <c r="H39" s="76" t="e">
        <f t="shared" si="5"/>
        <v>#REF!</v>
      </c>
      <c r="I39" s="76" t="e">
        <f t="shared" si="5"/>
        <v>#REF!</v>
      </c>
      <c r="J39" s="76" t="e">
        <f t="shared" si="5"/>
        <v>#REF!</v>
      </c>
      <c r="K39" s="76" t="e">
        <f t="shared" si="5"/>
        <v>#REF!</v>
      </c>
      <c r="L39" s="76">
        <f t="shared" si="5"/>
        <v>1252</v>
      </c>
      <c r="M39" s="76">
        <f t="shared" si="5"/>
        <v>1252</v>
      </c>
      <c r="N39" s="76">
        <f t="shared" si="5"/>
        <v>0</v>
      </c>
      <c r="O39" s="76" t="e">
        <f t="shared" si="5"/>
        <v>#REF!</v>
      </c>
      <c r="P39" s="76" t="e">
        <f t="shared" si="5"/>
        <v>#REF!</v>
      </c>
      <c r="Q39" s="76" t="e">
        <f t="shared" si="5"/>
        <v>#REF!</v>
      </c>
      <c r="R39" s="76" t="e">
        <f t="shared" si="5"/>
        <v>#REF!</v>
      </c>
      <c r="S39" s="76" t="e">
        <f t="shared" si="5"/>
        <v>#REF!</v>
      </c>
      <c r="T39" s="76" t="e">
        <f t="shared" si="5"/>
        <v>#REF!</v>
      </c>
      <c r="U39" s="76" t="e">
        <f t="shared" si="5"/>
        <v>#REF!</v>
      </c>
      <c r="V39" s="76" t="e">
        <f t="shared" si="5"/>
        <v>#REF!</v>
      </c>
      <c r="W39" s="76" t="e">
        <f t="shared" si="5"/>
        <v>#REF!</v>
      </c>
      <c r="X39" s="76">
        <f t="shared" si="5"/>
        <v>1639.5</v>
      </c>
      <c r="Y39" s="76">
        <f t="shared" si="5"/>
        <v>1574.49</v>
      </c>
      <c r="Z39" s="76">
        <f t="shared" si="5"/>
        <v>1539.28</v>
      </c>
      <c r="AA39" s="78">
        <f>Z39/Y39</f>
        <v>0.977637203157848</v>
      </c>
      <c r="AB39" s="105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</row>
    <row r="40" spans="1:164" ht="15.75">
      <c r="A40" s="70" t="s">
        <v>31</v>
      </c>
      <c r="B40" s="37" t="s">
        <v>47</v>
      </c>
      <c r="C40" s="37" t="s">
        <v>36</v>
      </c>
      <c r="D40" s="37" t="s">
        <v>40</v>
      </c>
      <c r="E40" s="37" t="s">
        <v>38</v>
      </c>
      <c r="F40" s="96" t="e">
        <f>#REF!+#REF!</f>
        <v>#REF!</v>
      </c>
      <c r="G40" s="96" t="e">
        <f>#REF!+#REF!</f>
        <v>#REF!</v>
      </c>
      <c r="H40" s="96" t="e">
        <f>#REF!+#REF!</f>
        <v>#REF!</v>
      </c>
      <c r="I40" s="96" t="e">
        <f>#REF!+#REF!</f>
        <v>#REF!</v>
      </c>
      <c r="J40" s="96" t="e">
        <f>#REF!+#REF!</f>
        <v>#REF!</v>
      </c>
      <c r="K40" s="96" t="e">
        <f>#REF!+#REF!</f>
        <v>#REF!</v>
      </c>
      <c r="L40" s="39">
        <v>1252</v>
      </c>
      <c r="M40" s="39">
        <v>1252</v>
      </c>
      <c r="N40" s="39">
        <v>0</v>
      </c>
      <c r="O40" s="96" t="e">
        <f>#REF!+#REF!</f>
        <v>#REF!</v>
      </c>
      <c r="P40" s="96" t="e">
        <f>#REF!+#REF!</f>
        <v>#REF!</v>
      </c>
      <c r="Q40" s="96" t="e">
        <f>#REF!+#REF!</f>
        <v>#REF!</v>
      </c>
      <c r="R40" s="38" t="e">
        <f>#REF!</f>
        <v>#REF!</v>
      </c>
      <c r="S40" s="38" t="e">
        <f>#REF!</f>
        <v>#REF!</v>
      </c>
      <c r="T40" s="38" t="e">
        <f>#REF!</f>
        <v>#REF!</v>
      </c>
      <c r="U40" s="38" t="e">
        <f>#REF!</f>
        <v>#REF!</v>
      </c>
      <c r="V40" s="38" t="e">
        <f>#REF!</f>
        <v>#REF!</v>
      </c>
      <c r="W40" s="38" t="e">
        <f>#REF!</f>
        <v>#REF!</v>
      </c>
      <c r="X40" s="38">
        <v>1372</v>
      </c>
      <c r="Y40" s="38">
        <v>1297.69</v>
      </c>
      <c r="Z40" s="38">
        <v>1262.48</v>
      </c>
      <c r="AA40" s="67">
        <v>0.9728671716665768</v>
      </c>
      <c r="AB40" s="17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</row>
    <row r="41" spans="1:164" ht="31.5">
      <c r="A41" s="97" t="s">
        <v>2</v>
      </c>
      <c r="B41" s="37" t="s">
        <v>47</v>
      </c>
      <c r="C41" s="37" t="s">
        <v>41</v>
      </c>
      <c r="D41" s="37" t="s">
        <v>40</v>
      </c>
      <c r="E41" s="37" t="s">
        <v>38</v>
      </c>
      <c r="F41" s="38"/>
      <c r="G41" s="38"/>
      <c r="H41" s="38"/>
      <c r="I41" s="38"/>
      <c r="J41" s="38"/>
      <c r="K41" s="38"/>
      <c r="L41" s="39"/>
      <c r="M41" s="39"/>
      <c r="N41" s="39"/>
      <c r="O41" s="38"/>
      <c r="P41" s="38"/>
      <c r="Q41" s="38"/>
      <c r="R41" s="38" t="e">
        <f>#REF!</f>
        <v>#REF!</v>
      </c>
      <c r="S41" s="38" t="e">
        <f>#REF!</f>
        <v>#REF!</v>
      </c>
      <c r="T41" s="38" t="e">
        <f>#REF!</f>
        <v>#REF!</v>
      </c>
      <c r="U41" s="38" t="e">
        <f>#REF!</f>
        <v>#REF!</v>
      </c>
      <c r="V41" s="38" t="e">
        <f>#REF!</f>
        <v>#REF!</v>
      </c>
      <c r="W41" s="38" t="e">
        <f>#REF!</f>
        <v>#REF!</v>
      </c>
      <c r="X41" s="38">
        <v>267.5</v>
      </c>
      <c r="Y41" s="38">
        <v>276.8</v>
      </c>
      <c r="Z41" s="38">
        <v>276.8</v>
      </c>
      <c r="AA41" s="67">
        <v>1</v>
      </c>
      <c r="AB41" s="17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</row>
    <row r="42" spans="1:164" ht="15.75">
      <c r="A42" s="41" t="s">
        <v>70</v>
      </c>
      <c r="B42" s="42" t="s">
        <v>46</v>
      </c>
      <c r="C42" s="42" t="s">
        <v>43</v>
      </c>
      <c r="D42" s="42" t="s">
        <v>40</v>
      </c>
      <c r="E42" s="42" t="s">
        <v>38</v>
      </c>
      <c r="F42" s="42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4"/>
      <c r="U42" s="44"/>
      <c r="V42" s="44"/>
      <c r="W42" s="45"/>
      <c r="X42" s="43">
        <f>X43</f>
        <v>0</v>
      </c>
      <c r="Y42" s="43">
        <f>Y43</f>
        <v>200</v>
      </c>
      <c r="Z42" s="43">
        <f>Z43</f>
        <v>0</v>
      </c>
      <c r="AA42" s="80">
        <f aca="true" t="shared" si="6" ref="AA42:AA54">Z42/Y42</f>
        <v>0</v>
      </c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</row>
    <row r="43" spans="1:164" ht="31.5">
      <c r="A43" s="71" t="s">
        <v>71</v>
      </c>
      <c r="B43" s="37" t="s">
        <v>46</v>
      </c>
      <c r="C43" s="37" t="s">
        <v>46</v>
      </c>
      <c r="D43" s="37" t="s">
        <v>40</v>
      </c>
      <c r="E43" s="37" t="s">
        <v>38</v>
      </c>
      <c r="F43" s="37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8"/>
      <c r="U43" s="38"/>
      <c r="V43" s="38"/>
      <c r="W43" s="40"/>
      <c r="X43" s="39"/>
      <c r="Y43" s="39">
        <v>200</v>
      </c>
      <c r="Z43" s="39">
        <v>0</v>
      </c>
      <c r="AA43" s="67">
        <v>0</v>
      </c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</row>
    <row r="44" spans="1:164" s="46" customFormat="1" ht="15.75">
      <c r="A44" s="82" t="s">
        <v>33</v>
      </c>
      <c r="B44" s="74">
        <v>10</v>
      </c>
      <c r="C44" s="74" t="s">
        <v>43</v>
      </c>
      <c r="D44" s="74" t="s">
        <v>40</v>
      </c>
      <c r="E44" s="74" t="s">
        <v>38</v>
      </c>
      <c r="F44" s="76" t="e">
        <f>F45+#REF!+#REF!</f>
        <v>#REF!</v>
      </c>
      <c r="G44" s="76" t="e">
        <f>G45+#REF!+#REF!</f>
        <v>#REF!</v>
      </c>
      <c r="H44" s="76" t="e">
        <f>H45+#REF!+#REF!</f>
        <v>#REF!</v>
      </c>
      <c r="I44" s="76" t="e">
        <f>I45+#REF!+#REF!</f>
        <v>#REF!</v>
      </c>
      <c r="J44" s="76" t="e">
        <f>J45+#REF!+#REF!</f>
        <v>#REF!</v>
      </c>
      <c r="K44" s="76" t="e">
        <f>K45+#REF!+#REF!</f>
        <v>#REF!</v>
      </c>
      <c r="L44" s="76">
        <v>2422.5</v>
      </c>
      <c r="M44" s="76">
        <v>1144</v>
      </c>
      <c r="N44" s="76">
        <v>1278.5</v>
      </c>
      <c r="O44" s="76" t="e">
        <f>O45+#REF!+#REF!</f>
        <v>#REF!</v>
      </c>
      <c r="P44" s="76" t="e">
        <f>P45+#REF!+#REF!</f>
        <v>#REF!</v>
      </c>
      <c r="Q44" s="76" t="e">
        <f>Q45+#REF!+#REF!</f>
        <v>#REF!</v>
      </c>
      <c r="R44" s="76" t="e">
        <f aca="true" t="shared" si="7" ref="R44:Z44">R45+R46</f>
        <v>#REF!</v>
      </c>
      <c r="S44" s="76" t="e">
        <f t="shared" si="7"/>
        <v>#REF!</v>
      </c>
      <c r="T44" s="76" t="e">
        <f t="shared" si="7"/>
        <v>#REF!</v>
      </c>
      <c r="U44" s="76" t="e">
        <f t="shared" si="7"/>
        <v>#REF!</v>
      </c>
      <c r="V44" s="76" t="e">
        <f t="shared" si="7"/>
        <v>#REF!</v>
      </c>
      <c r="W44" s="76" t="e">
        <f t="shared" si="7"/>
        <v>#REF!</v>
      </c>
      <c r="X44" s="76">
        <f t="shared" si="7"/>
        <v>2840</v>
      </c>
      <c r="Y44" s="76">
        <f t="shared" si="7"/>
        <v>3002.54</v>
      </c>
      <c r="Z44" s="76">
        <f t="shared" si="7"/>
        <v>2987.12</v>
      </c>
      <c r="AA44" s="78">
        <f t="shared" si="6"/>
        <v>0.9948643481852032</v>
      </c>
      <c r="AB44" s="106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</row>
    <row r="45" spans="1:164" ht="15.75">
      <c r="A45" s="70" t="s">
        <v>34</v>
      </c>
      <c r="B45" s="37">
        <v>10</v>
      </c>
      <c r="C45" s="37" t="s">
        <v>36</v>
      </c>
      <c r="D45" s="37" t="s">
        <v>40</v>
      </c>
      <c r="E45" s="37" t="s">
        <v>38</v>
      </c>
      <c r="F45" s="38">
        <v>1000</v>
      </c>
      <c r="G45" s="38">
        <v>1000</v>
      </c>
      <c r="H45" s="38"/>
      <c r="I45" s="38"/>
      <c r="J45" s="38"/>
      <c r="K45" s="38"/>
      <c r="L45" s="39">
        <v>1000</v>
      </c>
      <c r="M45" s="39">
        <v>1000</v>
      </c>
      <c r="N45" s="39">
        <v>0</v>
      </c>
      <c r="O45" s="38">
        <v>600</v>
      </c>
      <c r="P45" s="38">
        <v>600</v>
      </c>
      <c r="Q45" s="38"/>
      <c r="R45" s="38" t="e">
        <f>#REF!</f>
        <v>#REF!</v>
      </c>
      <c r="S45" s="38" t="e">
        <f>#REF!</f>
        <v>#REF!</v>
      </c>
      <c r="T45" s="38" t="e">
        <f>#REF!</f>
        <v>#REF!</v>
      </c>
      <c r="U45" s="38" t="e">
        <f>#REF!</f>
        <v>#REF!</v>
      </c>
      <c r="V45" s="38" t="e">
        <f>#REF!</f>
        <v>#REF!</v>
      </c>
      <c r="W45" s="38" t="e">
        <f>#REF!</f>
        <v>#REF!</v>
      </c>
      <c r="X45" s="38">
        <v>1498</v>
      </c>
      <c r="Y45" s="38">
        <v>1379.54</v>
      </c>
      <c r="Z45" s="38">
        <v>1379.42</v>
      </c>
      <c r="AA45" s="67">
        <v>0.9999130144830887</v>
      </c>
      <c r="AB45" s="17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</row>
    <row r="46" spans="1:164" ht="15.75">
      <c r="A46" s="70" t="s">
        <v>35</v>
      </c>
      <c r="B46" s="37">
        <v>10</v>
      </c>
      <c r="C46" s="37" t="s">
        <v>41</v>
      </c>
      <c r="D46" s="37" t="s">
        <v>40</v>
      </c>
      <c r="E46" s="37" t="s">
        <v>38</v>
      </c>
      <c r="F46" s="38">
        <v>1278.5</v>
      </c>
      <c r="G46" s="38"/>
      <c r="H46" s="38">
        <v>1278.5</v>
      </c>
      <c r="I46" s="38"/>
      <c r="J46" s="38"/>
      <c r="K46" s="38"/>
      <c r="L46" s="39">
        <v>1278.5</v>
      </c>
      <c r="M46" s="39">
        <v>0</v>
      </c>
      <c r="N46" s="39">
        <v>1278.5</v>
      </c>
      <c r="O46" s="38">
        <v>129</v>
      </c>
      <c r="P46" s="38"/>
      <c r="Q46" s="38">
        <v>129</v>
      </c>
      <c r="R46" s="38" t="e">
        <f>#REF!</f>
        <v>#REF!</v>
      </c>
      <c r="S46" s="38" t="e">
        <f>#REF!</f>
        <v>#REF!</v>
      </c>
      <c r="T46" s="38" t="e">
        <f>#REF!</f>
        <v>#REF!</v>
      </c>
      <c r="U46" s="38" t="e">
        <f>#REF!</f>
        <v>#REF!</v>
      </c>
      <c r="V46" s="38" t="e">
        <f>#REF!</f>
        <v>#REF!</v>
      </c>
      <c r="W46" s="38" t="e">
        <f>#REF!</f>
        <v>#REF!</v>
      </c>
      <c r="X46" s="38">
        <v>1342</v>
      </c>
      <c r="Y46" s="38">
        <v>1623</v>
      </c>
      <c r="Z46" s="38">
        <v>1607.7</v>
      </c>
      <c r="AA46" s="67">
        <v>0.9905730129390019</v>
      </c>
      <c r="AB46" s="17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</row>
    <row r="47" spans="1:164" s="46" customFormat="1" ht="15.75">
      <c r="A47" s="82" t="s">
        <v>32</v>
      </c>
      <c r="B47" s="74" t="s">
        <v>6</v>
      </c>
      <c r="C47" s="74" t="s">
        <v>43</v>
      </c>
      <c r="D47" s="74" t="s">
        <v>40</v>
      </c>
      <c r="E47" s="74" t="s">
        <v>38</v>
      </c>
      <c r="F47" s="75"/>
      <c r="G47" s="75"/>
      <c r="H47" s="75"/>
      <c r="I47" s="75"/>
      <c r="J47" s="75"/>
      <c r="K47" s="75"/>
      <c r="L47" s="76"/>
      <c r="M47" s="76"/>
      <c r="N47" s="76"/>
      <c r="O47" s="75"/>
      <c r="P47" s="75"/>
      <c r="Q47" s="75"/>
      <c r="R47" s="75" t="e">
        <f>R48</f>
        <v>#REF!</v>
      </c>
      <c r="S47" s="75" t="e">
        <f>S48</f>
        <v>#REF!</v>
      </c>
      <c r="T47" s="75"/>
      <c r="U47" s="75"/>
      <c r="V47" s="77"/>
      <c r="W47" s="77"/>
      <c r="X47" s="75">
        <f>X48</f>
        <v>130</v>
      </c>
      <c r="Y47" s="75">
        <f>Y48</f>
        <v>100</v>
      </c>
      <c r="Z47" s="75">
        <f>Z48</f>
        <v>92.03</v>
      </c>
      <c r="AA47" s="78">
        <f t="shared" si="6"/>
        <v>0.9203</v>
      </c>
      <c r="AB47" s="104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</row>
    <row r="48" spans="1:164" ht="15.75">
      <c r="A48" s="83" t="s">
        <v>1</v>
      </c>
      <c r="B48" s="37" t="s">
        <v>6</v>
      </c>
      <c r="C48" s="37" t="s">
        <v>36</v>
      </c>
      <c r="D48" s="37" t="s">
        <v>40</v>
      </c>
      <c r="E48" s="37" t="s">
        <v>38</v>
      </c>
      <c r="F48" s="38">
        <v>60</v>
      </c>
      <c r="G48" s="38">
        <v>60</v>
      </c>
      <c r="H48" s="38"/>
      <c r="I48" s="38">
        <v>10</v>
      </c>
      <c r="J48" s="38">
        <v>10</v>
      </c>
      <c r="K48" s="38"/>
      <c r="L48" s="63">
        <v>70</v>
      </c>
      <c r="M48" s="63">
        <v>70</v>
      </c>
      <c r="N48" s="63">
        <v>0</v>
      </c>
      <c r="O48" s="38">
        <v>50</v>
      </c>
      <c r="P48" s="38">
        <v>50</v>
      </c>
      <c r="Q48" s="38"/>
      <c r="R48" s="38" t="e">
        <f>#REF!</f>
        <v>#REF!</v>
      </c>
      <c r="S48" s="38" t="e">
        <f>#REF!</f>
        <v>#REF!</v>
      </c>
      <c r="T48" s="38" t="e">
        <f>#REF!</f>
        <v>#REF!</v>
      </c>
      <c r="U48" s="38" t="e">
        <f>#REF!</f>
        <v>#REF!</v>
      </c>
      <c r="V48" s="38" t="e">
        <f>#REF!</f>
        <v>#REF!</v>
      </c>
      <c r="W48" s="38" t="e">
        <f>#REF!</f>
        <v>#REF!</v>
      </c>
      <c r="X48" s="38">
        <v>130</v>
      </c>
      <c r="Y48" s="38">
        <v>100</v>
      </c>
      <c r="Z48" s="38">
        <v>92.03</v>
      </c>
      <c r="AA48" s="67">
        <v>0.9203</v>
      </c>
      <c r="AB48" s="17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</row>
    <row r="49" spans="1:164" s="46" customFormat="1" ht="15.75">
      <c r="A49" s="82" t="s">
        <v>0</v>
      </c>
      <c r="B49" s="74" t="s">
        <v>50</v>
      </c>
      <c r="C49" s="74" t="s">
        <v>43</v>
      </c>
      <c r="D49" s="84" t="s">
        <v>40</v>
      </c>
      <c r="E49" s="74" t="s">
        <v>38</v>
      </c>
      <c r="F49" s="75"/>
      <c r="G49" s="76"/>
      <c r="H49" s="76"/>
      <c r="I49" s="75"/>
      <c r="J49" s="75"/>
      <c r="K49" s="75"/>
      <c r="L49" s="76"/>
      <c r="M49" s="76"/>
      <c r="N49" s="76"/>
      <c r="O49" s="75"/>
      <c r="P49" s="75"/>
      <c r="Q49" s="75"/>
      <c r="R49" s="75" t="e">
        <f aca="true" t="shared" si="8" ref="R49:X49">R50</f>
        <v>#REF!</v>
      </c>
      <c r="S49" s="75" t="e">
        <f t="shared" si="8"/>
        <v>#REF!</v>
      </c>
      <c r="T49" s="75" t="e">
        <f t="shared" si="8"/>
        <v>#REF!</v>
      </c>
      <c r="U49" s="75" t="e">
        <f t="shared" si="8"/>
        <v>#REF!</v>
      </c>
      <c r="V49" s="75" t="e">
        <f t="shared" si="8"/>
        <v>#REF!</v>
      </c>
      <c r="W49" s="75" t="e">
        <f t="shared" si="8"/>
        <v>#REF!</v>
      </c>
      <c r="X49" s="75">
        <f t="shared" si="8"/>
        <v>236.5</v>
      </c>
      <c r="Y49" s="75">
        <f>Y50</f>
        <v>443.5</v>
      </c>
      <c r="Z49" s="75">
        <f>Z50</f>
        <v>437.86</v>
      </c>
      <c r="AA49" s="78">
        <f t="shared" si="6"/>
        <v>0.98728297632469</v>
      </c>
      <c r="AB49" s="107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</row>
    <row r="50" spans="1:164" ht="15.75">
      <c r="A50" s="85" t="s">
        <v>49</v>
      </c>
      <c r="B50" s="37" t="s">
        <v>50</v>
      </c>
      <c r="C50" s="37" t="s">
        <v>37</v>
      </c>
      <c r="D50" s="37" t="s">
        <v>40</v>
      </c>
      <c r="E50" s="37" t="s">
        <v>38</v>
      </c>
      <c r="F50" s="38"/>
      <c r="G50" s="38"/>
      <c r="H50" s="38"/>
      <c r="I50" s="38"/>
      <c r="J50" s="38"/>
      <c r="K50" s="38"/>
      <c r="L50" s="63"/>
      <c r="M50" s="63"/>
      <c r="N50" s="63"/>
      <c r="O50" s="38"/>
      <c r="P50" s="38"/>
      <c r="Q50" s="38"/>
      <c r="R50" s="38" t="e">
        <f>#REF!</f>
        <v>#REF!</v>
      </c>
      <c r="S50" s="38" t="e">
        <f>#REF!</f>
        <v>#REF!</v>
      </c>
      <c r="T50" s="38" t="e">
        <f>#REF!</f>
        <v>#REF!</v>
      </c>
      <c r="U50" s="38" t="e">
        <f>#REF!</f>
        <v>#REF!</v>
      </c>
      <c r="V50" s="38" t="e">
        <f>#REF!</f>
        <v>#REF!</v>
      </c>
      <c r="W50" s="38" t="e">
        <f>#REF!</f>
        <v>#REF!</v>
      </c>
      <c r="X50" s="38">
        <v>236.5</v>
      </c>
      <c r="Y50" s="38">
        <v>443.5</v>
      </c>
      <c r="Z50" s="38">
        <v>437.86</v>
      </c>
      <c r="AA50" s="67">
        <v>0.98728297632469</v>
      </c>
      <c r="AB50" s="17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</row>
    <row r="51" spans="1:164" s="46" customFormat="1" ht="110.25">
      <c r="A51" s="82" t="s">
        <v>61</v>
      </c>
      <c r="B51" s="74" t="s">
        <v>48</v>
      </c>
      <c r="C51" s="74" t="s">
        <v>43</v>
      </c>
      <c r="D51" s="74" t="s">
        <v>40</v>
      </c>
      <c r="E51" s="74" t="s">
        <v>38</v>
      </c>
      <c r="F51" s="76" t="e">
        <f>F52+#REF!+#REF!</f>
        <v>#REF!</v>
      </c>
      <c r="G51" s="76" t="e">
        <f>G52+#REF!+#REF!</f>
        <v>#REF!</v>
      </c>
      <c r="H51" s="76" t="e">
        <f>H52+#REF!+#REF!</f>
        <v>#REF!</v>
      </c>
      <c r="I51" s="76" t="e">
        <f>I52+#REF!+#REF!</f>
        <v>#REF!</v>
      </c>
      <c r="J51" s="76" t="e">
        <f>J52+#REF!+#REF!</f>
        <v>#REF!</v>
      </c>
      <c r="K51" s="76" t="e">
        <f>K52+#REF!+#REF!</f>
        <v>#REF!</v>
      </c>
      <c r="L51" s="76">
        <v>23622.4</v>
      </c>
      <c r="M51" s="76">
        <v>6028.6</v>
      </c>
      <c r="N51" s="76">
        <v>17593.8</v>
      </c>
      <c r="O51" s="76" t="e">
        <f>O52+#REF!+#REF!</f>
        <v>#REF!</v>
      </c>
      <c r="P51" s="76" t="e">
        <f>P52+#REF!+#REF!</f>
        <v>#REF!</v>
      </c>
      <c r="Q51" s="76" t="e">
        <f>Q52+#REF!+#REF!</f>
        <v>#REF!</v>
      </c>
      <c r="R51" s="76" t="e">
        <f aca="true" t="shared" si="9" ref="R51:W51">R52</f>
        <v>#REF!</v>
      </c>
      <c r="S51" s="76" t="e">
        <f t="shared" si="9"/>
        <v>#REF!</v>
      </c>
      <c r="T51" s="76" t="e">
        <f t="shared" si="9"/>
        <v>#REF!</v>
      </c>
      <c r="U51" s="76" t="e">
        <f t="shared" si="9"/>
        <v>#REF!</v>
      </c>
      <c r="V51" s="76" t="e">
        <f t="shared" si="9"/>
        <v>#REF!</v>
      </c>
      <c r="W51" s="76" t="e">
        <f t="shared" si="9"/>
        <v>#REF!</v>
      </c>
      <c r="X51" s="76">
        <f>X52+X53</f>
        <v>9826</v>
      </c>
      <c r="Y51" s="76">
        <f>Y52+Y53</f>
        <v>9826</v>
      </c>
      <c r="Z51" s="76">
        <f>Z52+Z53</f>
        <v>9826</v>
      </c>
      <c r="AA51" s="78">
        <f t="shared" si="6"/>
        <v>1</v>
      </c>
      <c r="AB51" s="105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</row>
    <row r="52" spans="1:164" ht="63">
      <c r="A52" s="97" t="s">
        <v>3</v>
      </c>
      <c r="B52" s="37" t="s">
        <v>48</v>
      </c>
      <c r="C52" s="37" t="s">
        <v>36</v>
      </c>
      <c r="D52" s="37" t="s">
        <v>40</v>
      </c>
      <c r="E52" s="37" t="s">
        <v>38</v>
      </c>
      <c r="F52" s="39" t="e">
        <f>#REF!+#REF!</f>
        <v>#REF!</v>
      </c>
      <c r="G52" s="39" t="e">
        <f>#REF!+#REF!</f>
        <v>#REF!</v>
      </c>
      <c r="H52" s="39" t="e">
        <f>#REF!+#REF!</f>
        <v>#REF!</v>
      </c>
      <c r="I52" s="39" t="e">
        <f>#REF!+#REF!</f>
        <v>#REF!</v>
      </c>
      <c r="J52" s="39" t="e">
        <f>#REF!+#REF!</f>
        <v>#REF!</v>
      </c>
      <c r="K52" s="39" t="e">
        <f>#REF!+#REF!</f>
        <v>#REF!</v>
      </c>
      <c r="L52" s="39">
        <v>18101</v>
      </c>
      <c r="M52" s="39">
        <v>1000</v>
      </c>
      <c r="N52" s="39">
        <v>17101</v>
      </c>
      <c r="O52" s="39" t="e">
        <f>#REF!+#REF!</f>
        <v>#REF!</v>
      </c>
      <c r="P52" s="39" t="e">
        <f>#REF!+#REF!</f>
        <v>#REF!</v>
      </c>
      <c r="Q52" s="39" t="e">
        <f>#REF!+#REF!</f>
        <v>#REF!</v>
      </c>
      <c r="R52" s="38" t="e">
        <f>#REF!</f>
        <v>#REF!</v>
      </c>
      <c r="S52" s="38" t="e">
        <f>#REF!</f>
        <v>#REF!</v>
      </c>
      <c r="T52" s="38" t="e">
        <f>#REF!</f>
        <v>#REF!</v>
      </c>
      <c r="U52" s="38" t="e">
        <f>#REF!</f>
        <v>#REF!</v>
      </c>
      <c r="V52" s="38" t="e">
        <f>#REF!</f>
        <v>#REF!</v>
      </c>
      <c r="W52" s="38" t="e">
        <f>#REF!</f>
        <v>#REF!</v>
      </c>
      <c r="X52" s="38">
        <v>9226</v>
      </c>
      <c r="Y52" s="38">
        <v>9625</v>
      </c>
      <c r="Z52" s="38">
        <v>9625</v>
      </c>
      <c r="AA52" s="67">
        <f t="shared" si="6"/>
        <v>1</v>
      </c>
      <c r="AB52" s="17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</row>
    <row r="53" spans="1:164" ht="31.5">
      <c r="A53" s="98" t="s">
        <v>63</v>
      </c>
      <c r="B53" s="37" t="s">
        <v>48</v>
      </c>
      <c r="C53" s="37" t="s">
        <v>39</v>
      </c>
      <c r="D53" s="91" t="s">
        <v>40</v>
      </c>
      <c r="E53" s="37" t="s">
        <v>38</v>
      </c>
      <c r="F53" s="38"/>
      <c r="G53" s="38"/>
      <c r="H53" s="38"/>
      <c r="I53" s="38"/>
      <c r="J53" s="38"/>
      <c r="K53" s="38"/>
      <c r="L53" s="39"/>
      <c r="M53" s="39"/>
      <c r="N53" s="39"/>
      <c r="O53" s="38"/>
      <c r="P53" s="38"/>
      <c r="Q53" s="38"/>
      <c r="R53" s="38"/>
      <c r="S53" s="38"/>
      <c r="T53" s="38"/>
      <c r="U53" s="90"/>
      <c r="V53" s="40"/>
      <c r="W53" s="40"/>
      <c r="X53" s="38">
        <v>600</v>
      </c>
      <c r="Y53" s="38">
        <v>201</v>
      </c>
      <c r="Z53" s="38">
        <v>201</v>
      </c>
      <c r="AA53" s="67">
        <f t="shared" si="6"/>
        <v>1</v>
      </c>
      <c r="AB53" s="22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</row>
    <row r="54" spans="1:164" ht="15.75">
      <c r="A54" s="99" t="s">
        <v>12</v>
      </c>
      <c r="B54" s="86"/>
      <c r="C54" s="86"/>
      <c r="D54" s="86"/>
      <c r="E54" s="86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8" t="e">
        <f>R16+#REF!+R28+R31+R33+R39+#REF!+R44+R47+R49+#REF!+R51</f>
        <v>#REF!</v>
      </c>
      <c r="S54" s="88" t="e">
        <f>S16+#REF!+S28+S31+S33+S39+#REF!+S44+S47+S49+#REF!+S51</f>
        <v>#REF!</v>
      </c>
      <c r="T54" s="87"/>
      <c r="U54" s="87"/>
      <c r="V54" s="89"/>
      <c r="W54" s="89"/>
      <c r="X54" s="89">
        <f>X16+X24+X26+X28+X31+X33+X39+X42+X44+X47+X49+X51</f>
        <v>202382.22000000003</v>
      </c>
      <c r="Y54" s="89">
        <f>Y16+Y24+Y26+Y28+Y31+Y33+Y39+Y42+Y44+Y47+Y49+Y51</f>
        <v>347921.19</v>
      </c>
      <c r="Z54" s="89">
        <f>Z16+Z24+Z26+Z28+Z31+Z33+Z39+Z42+Z44+Z47+Z49+Z51</f>
        <v>338208.51</v>
      </c>
      <c r="AA54" s="67">
        <f t="shared" si="6"/>
        <v>0.9720836779156797</v>
      </c>
      <c r="AB54" s="17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</row>
    <row r="55" spans="1:164" ht="15.75">
      <c r="A55" s="90"/>
      <c r="B55" s="91"/>
      <c r="C55" s="91"/>
      <c r="D55" s="91"/>
      <c r="E55" s="91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38"/>
      <c r="T55" s="90"/>
      <c r="U55" s="90"/>
      <c r="V55" s="39"/>
      <c r="W55" s="63"/>
      <c r="X55" s="63"/>
      <c r="Y55" s="65"/>
      <c r="Z55" s="92"/>
      <c r="AA55" s="93"/>
      <c r="AB55" s="9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</row>
    <row r="56" spans="1:164" ht="12.75">
      <c r="A56" s="22"/>
      <c r="B56" s="23"/>
      <c r="C56" s="23"/>
      <c r="D56" s="23"/>
      <c r="E56" s="23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17"/>
      <c r="S56" s="17"/>
      <c r="T56" s="22"/>
      <c r="U56" s="22"/>
      <c r="V56" s="19"/>
      <c r="W56" s="21"/>
      <c r="X56" s="21">
        <v>202382.22</v>
      </c>
      <c r="Y56" s="24">
        <v>347921.19</v>
      </c>
      <c r="Z56" s="17">
        <v>338208.51</v>
      </c>
      <c r="AA56" s="17"/>
      <c r="AB56" s="9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</row>
    <row r="57" spans="1:164" ht="12.75">
      <c r="A57" s="22"/>
      <c r="B57" s="23"/>
      <c r="C57" s="23"/>
      <c r="D57" s="23"/>
      <c r="E57" s="23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17"/>
      <c r="T57" s="22"/>
      <c r="U57" s="22"/>
      <c r="V57" s="19"/>
      <c r="W57" s="21"/>
      <c r="X57" s="21"/>
      <c r="Y57" s="17"/>
      <c r="Z57" s="25"/>
      <c r="AA57" s="25"/>
      <c r="AB57" s="9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</row>
    <row r="58" spans="1:164" ht="12.75">
      <c r="A58" s="22"/>
      <c r="B58" s="23"/>
      <c r="C58" s="23"/>
      <c r="D58" s="23"/>
      <c r="E58" s="23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9"/>
      <c r="W58" s="21"/>
      <c r="X58" s="21"/>
      <c r="Y58" s="24"/>
      <c r="Z58" s="24"/>
      <c r="AA58" s="24"/>
      <c r="AB58" s="9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</row>
    <row r="59" spans="1:164" ht="12.75">
      <c r="A59" s="22"/>
      <c r="B59" s="23"/>
      <c r="C59" s="23"/>
      <c r="D59" s="23"/>
      <c r="E59" s="23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9"/>
      <c r="W59" s="21"/>
      <c r="X59" s="21"/>
      <c r="Y59" s="24"/>
      <c r="Z59" s="24"/>
      <c r="AA59" s="24"/>
      <c r="AB59" s="9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</row>
    <row r="60" spans="1:164" ht="12.75">
      <c r="A60" s="22"/>
      <c r="B60" s="23"/>
      <c r="C60" s="23"/>
      <c r="D60" s="23"/>
      <c r="E60" s="23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17"/>
      <c r="T60" s="22"/>
      <c r="U60" s="22"/>
      <c r="V60" s="19"/>
      <c r="W60" s="21"/>
      <c r="X60" s="21"/>
      <c r="Y60" s="25"/>
      <c r="Z60" s="25"/>
      <c r="AA60" s="24"/>
      <c r="AB60" s="9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</row>
    <row r="61" spans="1:164" ht="12.75">
      <c r="A61" s="22"/>
      <c r="B61" s="23"/>
      <c r="C61" s="23"/>
      <c r="D61" s="23"/>
      <c r="E61" s="23"/>
      <c r="F61" s="22"/>
      <c r="G61" s="22"/>
      <c r="H61" s="22"/>
      <c r="I61" s="22"/>
      <c r="J61" s="22"/>
      <c r="K61" s="22"/>
      <c r="L61" s="22"/>
      <c r="M61" s="22"/>
      <c r="N61" s="22"/>
      <c r="O61" s="26"/>
      <c r="P61" s="26"/>
      <c r="Q61" s="26"/>
      <c r="R61" s="26"/>
      <c r="S61" s="26"/>
      <c r="T61" s="26"/>
      <c r="U61" s="26"/>
      <c r="V61" s="20"/>
      <c r="W61" s="18"/>
      <c r="X61" s="18"/>
      <c r="Y61" s="24"/>
      <c r="Z61" s="24"/>
      <c r="AA61" s="24"/>
      <c r="AB61" s="9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</row>
    <row r="62" spans="1:164" ht="12.75">
      <c r="A62" s="22"/>
      <c r="B62" s="23"/>
      <c r="C62" s="23"/>
      <c r="D62" s="23"/>
      <c r="E62" s="23"/>
      <c r="F62" s="22"/>
      <c r="G62" s="22"/>
      <c r="H62" s="22"/>
      <c r="I62" s="22"/>
      <c r="J62" s="22"/>
      <c r="K62" s="22"/>
      <c r="L62" s="22"/>
      <c r="M62" s="22"/>
      <c r="N62" s="22"/>
      <c r="O62" s="26"/>
      <c r="P62" s="26"/>
      <c r="Q62" s="26"/>
      <c r="R62" s="26"/>
      <c r="S62" s="27"/>
      <c r="T62" s="26"/>
      <c r="U62" s="26"/>
      <c r="V62" s="20"/>
      <c r="W62" s="18"/>
      <c r="X62" s="18"/>
      <c r="Y62" s="24"/>
      <c r="Z62" s="28"/>
      <c r="AA62" s="28"/>
      <c r="AB62" s="9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</row>
    <row r="63" spans="1:164" ht="12.75">
      <c r="A63" s="29"/>
      <c r="B63" s="30"/>
      <c r="C63" s="30"/>
      <c r="D63" s="30"/>
      <c r="E63" s="30"/>
      <c r="F63" s="29"/>
      <c r="G63" s="29"/>
      <c r="H63" s="29"/>
      <c r="I63" s="29"/>
      <c r="J63" s="29"/>
      <c r="K63" s="29"/>
      <c r="L63" s="29"/>
      <c r="M63" s="29"/>
      <c r="N63" s="29"/>
      <c r="O63" s="31"/>
      <c r="P63" s="31"/>
      <c r="Q63" s="31"/>
      <c r="R63" s="31"/>
      <c r="S63" s="31"/>
      <c r="T63" s="31"/>
      <c r="U63" s="31"/>
      <c r="V63" s="20"/>
      <c r="W63" s="18"/>
      <c r="X63" s="18"/>
      <c r="Y63" s="28"/>
      <c r="Z63" s="28"/>
      <c r="AA63" s="28"/>
      <c r="AB63" s="9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</row>
    <row r="64" spans="1:164" ht="12.75">
      <c r="A64" s="29"/>
      <c r="B64" s="30"/>
      <c r="C64" s="30"/>
      <c r="D64" s="30"/>
      <c r="E64" s="30"/>
      <c r="F64" s="29"/>
      <c r="G64" s="29"/>
      <c r="H64" s="29"/>
      <c r="I64" s="29"/>
      <c r="J64" s="29"/>
      <c r="K64" s="29"/>
      <c r="L64" s="29"/>
      <c r="M64" s="29"/>
      <c r="N64" s="29"/>
      <c r="O64" s="31"/>
      <c r="P64" s="31"/>
      <c r="Q64" s="31"/>
      <c r="R64" s="31"/>
      <c r="S64" s="31"/>
      <c r="T64" s="31"/>
      <c r="U64" s="31"/>
      <c r="V64" s="20"/>
      <c r="W64" s="18"/>
      <c r="X64" s="18"/>
      <c r="Y64" s="28"/>
      <c r="Z64" s="28"/>
      <c r="AA64" s="28"/>
      <c r="AB64" s="9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</row>
    <row r="65" spans="1:164" ht="12.75">
      <c r="A65" s="29"/>
      <c r="B65" s="30"/>
      <c r="C65" s="30"/>
      <c r="D65" s="30"/>
      <c r="E65" s="30"/>
      <c r="F65" s="29"/>
      <c r="G65" s="29"/>
      <c r="H65" s="29"/>
      <c r="I65" s="29"/>
      <c r="J65" s="29"/>
      <c r="K65" s="29"/>
      <c r="L65" s="29"/>
      <c r="M65" s="29"/>
      <c r="N65" s="29"/>
      <c r="O65" s="31"/>
      <c r="P65" s="31"/>
      <c r="Q65" s="31"/>
      <c r="R65" s="31"/>
      <c r="S65" s="31"/>
      <c r="T65" s="31"/>
      <c r="U65" s="31"/>
      <c r="V65" s="20"/>
      <c r="W65" s="18"/>
      <c r="X65" s="18"/>
      <c r="Y65" s="28"/>
      <c r="Z65" s="28"/>
      <c r="AA65" s="28"/>
      <c r="AB65" s="9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</row>
    <row r="66" spans="1:164" ht="12.75">
      <c r="A66" s="29"/>
      <c r="B66" s="30"/>
      <c r="C66" s="30"/>
      <c r="D66" s="30"/>
      <c r="E66" s="30"/>
      <c r="F66" s="29"/>
      <c r="G66" s="29"/>
      <c r="H66" s="29"/>
      <c r="I66" s="29"/>
      <c r="J66" s="29"/>
      <c r="K66" s="29"/>
      <c r="L66" s="29"/>
      <c r="M66" s="29"/>
      <c r="N66" s="29"/>
      <c r="O66" s="31"/>
      <c r="P66" s="31"/>
      <c r="Q66" s="31"/>
      <c r="R66" s="31"/>
      <c r="S66" s="31"/>
      <c r="T66" s="31"/>
      <c r="U66" s="31"/>
      <c r="V66" s="20"/>
      <c r="W66" s="18"/>
      <c r="X66" s="18"/>
      <c r="Y66" s="28"/>
      <c r="Z66" s="28"/>
      <c r="AA66" s="28"/>
      <c r="AB66" s="9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</row>
    <row r="67" spans="1:164" ht="12.75">
      <c r="A67" s="29"/>
      <c r="B67" s="30"/>
      <c r="C67" s="30"/>
      <c r="D67" s="30"/>
      <c r="E67" s="30"/>
      <c r="F67" s="29"/>
      <c r="G67" s="29"/>
      <c r="H67" s="29"/>
      <c r="I67" s="29"/>
      <c r="J67" s="29"/>
      <c r="K67" s="29"/>
      <c r="L67" s="29"/>
      <c r="M67" s="29"/>
      <c r="N67" s="29"/>
      <c r="O67" s="31"/>
      <c r="P67" s="31"/>
      <c r="Q67" s="31"/>
      <c r="R67" s="31"/>
      <c r="S67" s="31"/>
      <c r="T67" s="31"/>
      <c r="U67" s="31"/>
      <c r="V67" s="20"/>
      <c r="W67" s="18"/>
      <c r="X67" s="18"/>
      <c r="Y67" s="28"/>
      <c r="Z67" s="28"/>
      <c r="AA67" s="28"/>
      <c r="AB67" s="9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</row>
    <row r="68" spans="1:164" ht="12.75">
      <c r="A68" s="29"/>
      <c r="B68" s="30"/>
      <c r="C68" s="30"/>
      <c r="D68" s="30"/>
      <c r="E68" s="30"/>
      <c r="F68" s="29"/>
      <c r="G68" s="29"/>
      <c r="H68" s="29"/>
      <c r="I68" s="29"/>
      <c r="J68" s="29"/>
      <c r="K68" s="29"/>
      <c r="L68" s="29"/>
      <c r="M68" s="29"/>
      <c r="N68" s="29"/>
      <c r="O68" s="31"/>
      <c r="P68" s="31"/>
      <c r="Q68" s="31"/>
      <c r="R68" s="31"/>
      <c r="S68" s="31"/>
      <c r="T68" s="31"/>
      <c r="U68" s="31"/>
      <c r="V68" s="20"/>
      <c r="W68" s="18"/>
      <c r="X68" s="18"/>
      <c r="Y68" s="28"/>
      <c r="Z68" s="28"/>
      <c r="AA68" s="28"/>
      <c r="AB68" s="9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</row>
    <row r="69" spans="1:164" ht="12.75">
      <c r="A69" s="29"/>
      <c r="B69" s="30"/>
      <c r="C69" s="30"/>
      <c r="D69" s="30"/>
      <c r="E69" s="30"/>
      <c r="F69" s="29"/>
      <c r="G69" s="29"/>
      <c r="H69" s="29"/>
      <c r="I69" s="29"/>
      <c r="J69" s="29"/>
      <c r="K69" s="29"/>
      <c r="L69" s="29"/>
      <c r="M69" s="29"/>
      <c r="N69" s="29"/>
      <c r="O69" s="31"/>
      <c r="P69" s="31"/>
      <c r="Q69" s="31"/>
      <c r="R69" s="31"/>
      <c r="S69" s="31"/>
      <c r="T69" s="31"/>
      <c r="U69" s="31"/>
      <c r="V69" s="20"/>
      <c r="W69" s="18"/>
      <c r="X69" s="18"/>
      <c r="Y69" s="28"/>
      <c r="Z69" s="28"/>
      <c r="AA69" s="28"/>
      <c r="AB69" s="9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</row>
    <row r="70" spans="1:164" ht="12.75">
      <c r="A70" s="29"/>
      <c r="B70" s="30"/>
      <c r="C70" s="30"/>
      <c r="D70" s="30"/>
      <c r="E70" s="30"/>
      <c r="F70" s="29"/>
      <c r="G70" s="29"/>
      <c r="H70" s="29"/>
      <c r="I70" s="29"/>
      <c r="J70" s="29"/>
      <c r="K70" s="29"/>
      <c r="L70" s="29"/>
      <c r="M70" s="29"/>
      <c r="N70" s="29"/>
      <c r="O70" s="31"/>
      <c r="P70" s="31"/>
      <c r="Q70" s="31"/>
      <c r="R70" s="31"/>
      <c r="S70" s="31"/>
      <c r="T70" s="31"/>
      <c r="U70" s="31"/>
      <c r="V70" s="20"/>
      <c r="W70" s="18"/>
      <c r="X70" s="18"/>
      <c r="Y70" s="28"/>
      <c r="Z70" s="28"/>
      <c r="AA70" s="28"/>
      <c r="AB70" s="9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</row>
    <row r="71" spans="1:164" ht="12.75">
      <c r="A71" s="29"/>
      <c r="B71" s="30"/>
      <c r="C71" s="30"/>
      <c r="D71" s="30"/>
      <c r="E71" s="30"/>
      <c r="F71" s="29"/>
      <c r="G71" s="29"/>
      <c r="H71" s="29"/>
      <c r="I71" s="29"/>
      <c r="J71" s="29"/>
      <c r="K71" s="29"/>
      <c r="L71" s="29"/>
      <c r="M71" s="29"/>
      <c r="N71" s="29"/>
      <c r="O71" s="31"/>
      <c r="P71" s="31"/>
      <c r="Q71" s="31"/>
      <c r="R71" s="31"/>
      <c r="S71" s="31"/>
      <c r="T71" s="31"/>
      <c r="U71" s="31"/>
      <c r="V71" s="20"/>
      <c r="W71" s="18"/>
      <c r="X71" s="18"/>
      <c r="Y71" s="28"/>
      <c r="Z71" s="28"/>
      <c r="AA71" s="28"/>
      <c r="AB71" s="9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</row>
    <row r="72" spans="1:164" ht="12.75">
      <c r="A72" s="29"/>
      <c r="B72" s="30"/>
      <c r="C72" s="30"/>
      <c r="D72" s="30"/>
      <c r="E72" s="30"/>
      <c r="F72" s="29"/>
      <c r="G72" s="29"/>
      <c r="H72" s="29"/>
      <c r="I72" s="29"/>
      <c r="J72" s="29"/>
      <c r="K72" s="29"/>
      <c r="L72" s="29"/>
      <c r="M72" s="29"/>
      <c r="N72" s="29"/>
      <c r="O72" s="31"/>
      <c r="P72" s="31"/>
      <c r="Q72" s="31"/>
      <c r="R72" s="31"/>
      <c r="S72" s="31"/>
      <c r="T72" s="31"/>
      <c r="U72" s="31"/>
      <c r="V72" s="20"/>
      <c r="W72" s="18"/>
      <c r="X72" s="18"/>
      <c r="Y72" s="28"/>
      <c r="Z72" s="28"/>
      <c r="AA72" s="28"/>
      <c r="AB72" s="9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</row>
    <row r="73" spans="1:164" ht="12.75">
      <c r="A73" s="29"/>
      <c r="B73" s="30"/>
      <c r="C73" s="30"/>
      <c r="D73" s="30"/>
      <c r="E73" s="30"/>
      <c r="F73" s="29"/>
      <c r="G73" s="29"/>
      <c r="H73" s="29"/>
      <c r="I73" s="29"/>
      <c r="J73" s="29"/>
      <c r="K73" s="29"/>
      <c r="L73" s="29"/>
      <c r="M73" s="29"/>
      <c r="N73" s="29"/>
      <c r="O73" s="31"/>
      <c r="P73" s="31"/>
      <c r="Q73" s="31"/>
      <c r="R73" s="31"/>
      <c r="S73" s="31"/>
      <c r="T73" s="31"/>
      <c r="U73" s="31"/>
      <c r="V73" s="20"/>
      <c r="W73" s="18"/>
      <c r="X73" s="18"/>
      <c r="Y73" s="28"/>
      <c r="Z73" s="28"/>
      <c r="AA73" s="28"/>
      <c r="AB73" s="9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</row>
    <row r="74" spans="1:164" ht="12.75">
      <c r="A74" s="29"/>
      <c r="B74" s="30"/>
      <c r="C74" s="30"/>
      <c r="D74" s="30"/>
      <c r="E74" s="30"/>
      <c r="F74" s="29"/>
      <c r="G74" s="29"/>
      <c r="H74" s="29"/>
      <c r="I74" s="29"/>
      <c r="J74" s="29"/>
      <c r="K74" s="29"/>
      <c r="L74" s="29"/>
      <c r="M74" s="29"/>
      <c r="N74" s="29"/>
      <c r="O74" s="31"/>
      <c r="P74" s="31"/>
      <c r="Q74" s="31"/>
      <c r="R74" s="31"/>
      <c r="S74" s="31"/>
      <c r="T74" s="31"/>
      <c r="U74" s="31"/>
      <c r="V74" s="20"/>
      <c r="W74" s="18"/>
      <c r="X74" s="18"/>
      <c r="Y74" s="28"/>
      <c r="Z74" s="28"/>
      <c r="AA74" s="28"/>
      <c r="AB74" s="9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</row>
    <row r="75" spans="1:164" ht="12.75">
      <c r="A75" s="29"/>
      <c r="B75" s="30"/>
      <c r="C75" s="30"/>
      <c r="D75" s="30"/>
      <c r="E75" s="30"/>
      <c r="F75" s="29"/>
      <c r="G75" s="29"/>
      <c r="H75" s="29"/>
      <c r="I75" s="29"/>
      <c r="J75" s="29"/>
      <c r="K75" s="29"/>
      <c r="L75" s="29"/>
      <c r="M75" s="29"/>
      <c r="N75" s="29"/>
      <c r="O75" s="31"/>
      <c r="P75" s="31"/>
      <c r="Q75" s="31"/>
      <c r="R75" s="31"/>
      <c r="S75" s="31"/>
      <c r="T75" s="31"/>
      <c r="U75" s="31"/>
      <c r="V75" s="20"/>
      <c r="W75" s="18"/>
      <c r="X75" s="18"/>
      <c r="Y75" s="28"/>
      <c r="Z75" s="28"/>
      <c r="AA75" s="28"/>
      <c r="AB75" s="9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</row>
    <row r="76" spans="1:164" ht="12.75">
      <c r="A76" s="29"/>
      <c r="B76" s="30"/>
      <c r="C76" s="30"/>
      <c r="D76" s="30"/>
      <c r="E76" s="30"/>
      <c r="F76" s="29"/>
      <c r="G76" s="29"/>
      <c r="H76" s="29"/>
      <c r="I76" s="29"/>
      <c r="J76" s="29"/>
      <c r="K76" s="29"/>
      <c r="L76" s="29"/>
      <c r="M76" s="29"/>
      <c r="N76" s="29"/>
      <c r="O76" s="31"/>
      <c r="P76" s="31"/>
      <c r="Q76" s="31"/>
      <c r="R76" s="31"/>
      <c r="S76" s="31"/>
      <c r="T76" s="31"/>
      <c r="U76" s="31"/>
      <c r="V76" s="20"/>
      <c r="W76" s="18"/>
      <c r="X76" s="18"/>
      <c r="Y76" s="28"/>
      <c r="Z76" s="28"/>
      <c r="AA76" s="28"/>
      <c r="AB76" s="9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</row>
    <row r="77" spans="1:164" ht="12.75">
      <c r="A77" s="29"/>
      <c r="B77" s="30"/>
      <c r="C77" s="30"/>
      <c r="D77" s="30"/>
      <c r="E77" s="30"/>
      <c r="F77" s="29"/>
      <c r="G77" s="29"/>
      <c r="H77" s="29"/>
      <c r="I77" s="29"/>
      <c r="J77" s="29"/>
      <c r="K77" s="29"/>
      <c r="L77" s="29"/>
      <c r="M77" s="29"/>
      <c r="N77" s="29"/>
      <c r="O77" s="31"/>
      <c r="P77" s="31"/>
      <c r="Q77" s="31"/>
      <c r="R77" s="31"/>
      <c r="S77" s="31"/>
      <c r="T77" s="31"/>
      <c r="U77" s="31"/>
      <c r="V77" s="20"/>
      <c r="W77" s="18"/>
      <c r="X77" s="18"/>
      <c r="Y77" s="28"/>
      <c r="Z77" s="28"/>
      <c r="AA77" s="28"/>
      <c r="AB77" s="9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</row>
    <row r="78" spans="1:164" ht="12.75">
      <c r="A78" s="29"/>
      <c r="B78" s="30"/>
      <c r="C78" s="30"/>
      <c r="D78" s="30"/>
      <c r="E78" s="30"/>
      <c r="F78" s="29"/>
      <c r="G78" s="29"/>
      <c r="H78" s="29"/>
      <c r="I78" s="29"/>
      <c r="J78" s="29"/>
      <c r="K78" s="29"/>
      <c r="L78" s="29"/>
      <c r="M78" s="29"/>
      <c r="N78" s="29"/>
      <c r="O78" s="31"/>
      <c r="P78" s="31"/>
      <c r="Q78" s="31"/>
      <c r="R78" s="31"/>
      <c r="S78" s="31"/>
      <c r="T78" s="31"/>
      <c r="U78" s="31"/>
      <c r="V78" s="20"/>
      <c r="W78" s="18"/>
      <c r="X78" s="18"/>
      <c r="Y78" s="28"/>
      <c r="Z78" s="28"/>
      <c r="AA78" s="28"/>
      <c r="AB78" s="9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</row>
    <row r="79" spans="1:164" ht="12.75">
      <c r="A79" s="29"/>
      <c r="B79" s="30"/>
      <c r="C79" s="30"/>
      <c r="D79" s="30"/>
      <c r="E79" s="30"/>
      <c r="F79" s="29"/>
      <c r="G79" s="29"/>
      <c r="H79" s="29"/>
      <c r="I79" s="29"/>
      <c r="J79" s="29"/>
      <c r="K79" s="29"/>
      <c r="L79" s="29"/>
      <c r="M79" s="29"/>
      <c r="N79" s="29"/>
      <c r="O79" s="31"/>
      <c r="P79" s="31"/>
      <c r="Q79" s="31"/>
      <c r="R79" s="31"/>
      <c r="S79" s="31"/>
      <c r="T79" s="31"/>
      <c r="U79" s="31"/>
      <c r="V79" s="20"/>
      <c r="W79" s="18"/>
      <c r="X79" s="18"/>
      <c r="Y79" s="28"/>
      <c r="Z79" s="28"/>
      <c r="AA79" s="28"/>
      <c r="AB79" s="9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</row>
    <row r="80" spans="1:164" ht="12.75">
      <c r="A80" s="29"/>
      <c r="B80" s="30"/>
      <c r="C80" s="30"/>
      <c r="D80" s="30"/>
      <c r="E80" s="30"/>
      <c r="F80" s="29"/>
      <c r="G80" s="29"/>
      <c r="H80" s="29"/>
      <c r="I80" s="29"/>
      <c r="J80" s="29"/>
      <c r="K80" s="29"/>
      <c r="L80" s="29"/>
      <c r="M80" s="29"/>
      <c r="N80" s="29"/>
      <c r="O80" s="31"/>
      <c r="P80" s="31"/>
      <c r="Q80" s="31"/>
      <c r="R80" s="31"/>
      <c r="S80" s="31"/>
      <c r="T80" s="31"/>
      <c r="U80" s="31"/>
      <c r="V80" s="20"/>
      <c r="W80" s="18"/>
      <c r="X80" s="18"/>
      <c r="Y80" s="28"/>
      <c r="Z80" s="28"/>
      <c r="AA80" s="28"/>
      <c r="AB80" s="9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</row>
    <row r="81" spans="1:164" ht="12.75">
      <c r="A81" s="29"/>
      <c r="B81" s="30"/>
      <c r="C81" s="30"/>
      <c r="D81" s="30"/>
      <c r="E81" s="30"/>
      <c r="F81" s="29"/>
      <c r="G81" s="29"/>
      <c r="H81" s="29"/>
      <c r="I81" s="29"/>
      <c r="J81" s="29"/>
      <c r="K81" s="29"/>
      <c r="L81" s="29"/>
      <c r="M81" s="29"/>
      <c r="N81" s="29"/>
      <c r="O81" s="31"/>
      <c r="P81" s="31"/>
      <c r="Q81" s="31"/>
      <c r="R81" s="31"/>
      <c r="S81" s="31"/>
      <c r="T81" s="31"/>
      <c r="U81" s="31"/>
      <c r="V81" s="20"/>
      <c r="W81" s="18"/>
      <c r="X81" s="18"/>
      <c r="Y81" s="28"/>
      <c r="Z81" s="28"/>
      <c r="AA81" s="28"/>
      <c r="AB81" s="9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</row>
    <row r="82" spans="1:164" ht="12.75">
      <c r="A82" s="29"/>
      <c r="B82" s="30"/>
      <c r="C82" s="30"/>
      <c r="D82" s="30"/>
      <c r="E82" s="30"/>
      <c r="F82" s="29"/>
      <c r="G82" s="29"/>
      <c r="H82" s="29"/>
      <c r="I82" s="29"/>
      <c r="J82" s="29"/>
      <c r="K82" s="29"/>
      <c r="L82" s="29"/>
      <c r="M82" s="29"/>
      <c r="N82" s="29"/>
      <c r="O82" s="31"/>
      <c r="P82" s="31"/>
      <c r="Q82" s="31"/>
      <c r="R82" s="31"/>
      <c r="S82" s="31"/>
      <c r="T82" s="31"/>
      <c r="U82" s="31"/>
      <c r="V82" s="20"/>
      <c r="W82" s="18"/>
      <c r="X82" s="18"/>
      <c r="Y82" s="28"/>
      <c r="Z82" s="28"/>
      <c r="AA82" s="28"/>
      <c r="AB82" s="9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</row>
    <row r="83" spans="1:164" ht="12.75">
      <c r="A83" s="29"/>
      <c r="B83" s="30"/>
      <c r="C83" s="30"/>
      <c r="D83" s="30"/>
      <c r="E83" s="30"/>
      <c r="F83" s="29"/>
      <c r="G83" s="29"/>
      <c r="H83" s="29"/>
      <c r="I83" s="29"/>
      <c r="J83" s="29"/>
      <c r="K83" s="29"/>
      <c r="L83" s="29"/>
      <c r="M83" s="29"/>
      <c r="N83" s="29"/>
      <c r="O83" s="31"/>
      <c r="P83" s="31"/>
      <c r="Q83" s="31"/>
      <c r="R83" s="31"/>
      <c r="S83" s="31"/>
      <c r="T83" s="31"/>
      <c r="U83" s="31"/>
      <c r="V83" s="20"/>
      <c r="W83" s="18"/>
      <c r="X83" s="18"/>
      <c r="Y83" s="28"/>
      <c r="Z83" s="28"/>
      <c r="AA83" s="28"/>
      <c r="AB83" s="9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</row>
    <row r="84" spans="1:164" ht="12.75">
      <c r="A84" s="29"/>
      <c r="B84" s="30"/>
      <c r="C84" s="30"/>
      <c r="D84" s="30"/>
      <c r="E84" s="30"/>
      <c r="F84" s="29"/>
      <c r="G84" s="29"/>
      <c r="H84" s="29"/>
      <c r="I84" s="29"/>
      <c r="J84" s="29"/>
      <c r="K84" s="29"/>
      <c r="L84" s="29"/>
      <c r="M84" s="29"/>
      <c r="N84" s="29"/>
      <c r="O84" s="31"/>
      <c r="P84" s="31"/>
      <c r="Q84" s="31"/>
      <c r="R84" s="31"/>
      <c r="S84" s="31"/>
      <c r="T84" s="31"/>
      <c r="U84" s="31"/>
      <c r="V84" s="31"/>
      <c r="W84" s="18"/>
      <c r="X84" s="18"/>
      <c r="Y84" s="28"/>
      <c r="Z84" s="28"/>
      <c r="AA84" s="28"/>
      <c r="AB84" s="9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</row>
    <row r="85" spans="1:164" ht="12.75">
      <c r="A85" s="28"/>
      <c r="B85" s="32"/>
      <c r="C85" s="32"/>
      <c r="D85" s="32"/>
      <c r="E85" s="32"/>
      <c r="F85" s="33"/>
      <c r="G85" s="33"/>
      <c r="H85" s="33"/>
      <c r="I85" s="28"/>
      <c r="J85" s="28"/>
      <c r="K85" s="28"/>
      <c r="L85" s="29"/>
      <c r="M85" s="29"/>
      <c r="N85" s="28"/>
      <c r="W85" s="18"/>
      <c r="X85" s="18"/>
      <c r="Y85" s="28"/>
      <c r="Z85" s="28"/>
      <c r="AA85" s="28"/>
      <c r="AB85" s="9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</row>
    <row r="86" spans="1:164" ht="12.75">
      <c r="A86" s="28"/>
      <c r="B86" s="32"/>
      <c r="C86" s="32"/>
      <c r="D86" s="32"/>
      <c r="E86" s="32"/>
      <c r="F86" s="33"/>
      <c r="G86" s="33"/>
      <c r="H86" s="33"/>
      <c r="I86" s="28"/>
      <c r="J86" s="28"/>
      <c r="K86" s="28"/>
      <c r="L86" s="29"/>
      <c r="M86" s="29"/>
      <c r="N86" s="28"/>
      <c r="W86" s="18"/>
      <c r="X86" s="18"/>
      <c r="Y86" s="28"/>
      <c r="Z86" s="28"/>
      <c r="AA86" s="28"/>
      <c r="AB86" s="9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</row>
    <row r="87" spans="1:164" ht="12.75">
      <c r="A87" s="28"/>
      <c r="B87" s="32"/>
      <c r="C87" s="32"/>
      <c r="D87" s="32"/>
      <c r="E87" s="32"/>
      <c r="F87" s="33"/>
      <c r="G87" s="33"/>
      <c r="H87" s="33"/>
      <c r="I87" s="28"/>
      <c r="J87" s="28"/>
      <c r="K87" s="28"/>
      <c r="L87" s="29"/>
      <c r="M87" s="29"/>
      <c r="N87" s="28"/>
      <c r="W87" s="18"/>
      <c r="X87" s="18"/>
      <c r="Y87" s="28"/>
      <c r="Z87" s="28"/>
      <c r="AA87" s="28"/>
      <c r="AB87" s="9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</row>
    <row r="88" spans="1:164" ht="12.75">
      <c r="A88" s="28"/>
      <c r="B88" s="32"/>
      <c r="C88" s="32"/>
      <c r="D88" s="32"/>
      <c r="E88" s="32"/>
      <c r="F88" s="33"/>
      <c r="G88" s="33"/>
      <c r="H88" s="33"/>
      <c r="I88" s="28"/>
      <c r="J88" s="28"/>
      <c r="K88" s="28"/>
      <c r="L88" s="29"/>
      <c r="M88" s="29"/>
      <c r="N88" s="28"/>
      <c r="W88" s="18"/>
      <c r="X88" s="18"/>
      <c r="Y88" s="28"/>
      <c r="Z88" s="28"/>
      <c r="AA88" s="28"/>
      <c r="AB88" s="9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</row>
    <row r="89" spans="1:164" ht="12.75">
      <c r="A89" s="28"/>
      <c r="B89" s="32"/>
      <c r="C89" s="32"/>
      <c r="D89" s="32"/>
      <c r="E89" s="32"/>
      <c r="F89" s="33"/>
      <c r="G89" s="33"/>
      <c r="H89" s="33"/>
      <c r="I89" s="28"/>
      <c r="J89" s="28"/>
      <c r="K89" s="28"/>
      <c r="L89" s="29"/>
      <c r="M89" s="29"/>
      <c r="N89" s="28"/>
      <c r="W89" s="18"/>
      <c r="X89" s="18"/>
      <c r="Y89" s="28"/>
      <c r="Z89" s="28"/>
      <c r="AA89" s="28"/>
      <c r="AB89" s="9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</row>
    <row r="90" spans="1:164" ht="12.75">
      <c r="A90" s="28"/>
      <c r="B90" s="32"/>
      <c r="C90" s="32"/>
      <c r="D90" s="32"/>
      <c r="E90" s="32"/>
      <c r="F90" s="33"/>
      <c r="G90" s="33"/>
      <c r="H90" s="33"/>
      <c r="I90" s="28"/>
      <c r="J90" s="28"/>
      <c r="K90" s="28"/>
      <c r="L90" s="29"/>
      <c r="M90" s="29"/>
      <c r="N90" s="28"/>
      <c r="W90" s="18"/>
      <c r="X90" s="18"/>
      <c r="Y90" s="28"/>
      <c r="Z90" s="28"/>
      <c r="AA90" s="28"/>
      <c r="AB90" s="9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</row>
    <row r="91" spans="1:164" ht="12.75">
      <c r="A91" s="28"/>
      <c r="B91" s="32"/>
      <c r="C91" s="32"/>
      <c r="D91" s="32"/>
      <c r="E91" s="32"/>
      <c r="F91" s="33"/>
      <c r="G91" s="33"/>
      <c r="H91" s="33"/>
      <c r="I91" s="28"/>
      <c r="J91" s="28"/>
      <c r="K91" s="28"/>
      <c r="L91" s="29"/>
      <c r="M91" s="29"/>
      <c r="N91" s="28"/>
      <c r="W91" s="18"/>
      <c r="X91" s="18"/>
      <c r="Y91" s="28"/>
      <c r="Z91" s="28"/>
      <c r="AA91" s="28"/>
      <c r="AB91" s="9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</row>
    <row r="92" spans="1:164" ht="12.75">
      <c r="A92" s="28"/>
      <c r="B92" s="32"/>
      <c r="C92" s="32"/>
      <c r="D92" s="32"/>
      <c r="E92" s="32"/>
      <c r="F92" s="33"/>
      <c r="G92" s="33"/>
      <c r="H92" s="33"/>
      <c r="I92" s="28"/>
      <c r="J92" s="28"/>
      <c r="K92" s="28"/>
      <c r="L92" s="29"/>
      <c r="M92" s="29"/>
      <c r="N92" s="28"/>
      <c r="W92" s="18"/>
      <c r="X92" s="18"/>
      <c r="Y92" s="28"/>
      <c r="Z92" s="28"/>
      <c r="AA92" s="28"/>
      <c r="AB92" s="9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</row>
    <row r="93" spans="1:164" ht="12.75">
      <c r="A93" s="28"/>
      <c r="B93" s="32"/>
      <c r="C93" s="32"/>
      <c r="D93" s="32"/>
      <c r="E93" s="32"/>
      <c r="F93" s="33"/>
      <c r="G93" s="33"/>
      <c r="H93" s="33"/>
      <c r="I93" s="28"/>
      <c r="J93" s="28"/>
      <c r="K93" s="28"/>
      <c r="L93" s="29"/>
      <c r="M93" s="29"/>
      <c r="N93" s="28"/>
      <c r="W93" s="18"/>
      <c r="X93" s="18"/>
      <c r="Y93" s="28"/>
      <c r="Z93" s="28"/>
      <c r="AA93" s="28"/>
      <c r="AB93" s="9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</row>
    <row r="94" spans="1:164" ht="12.75">
      <c r="A94" s="28"/>
      <c r="B94" s="32"/>
      <c r="C94" s="32"/>
      <c r="D94" s="32"/>
      <c r="E94" s="32"/>
      <c r="F94" s="33"/>
      <c r="G94" s="33"/>
      <c r="H94" s="33"/>
      <c r="I94" s="28"/>
      <c r="J94" s="28"/>
      <c r="K94" s="28"/>
      <c r="L94" s="29"/>
      <c r="M94" s="29"/>
      <c r="N94" s="28"/>
      <c r="W94" s="18"/>
      <c r="X94" s="18"/>
      <c r="Y94" s="28"/>
      <c r="Z94" s="28"/>
      <c r="AA94" s="28"/>
      <c r="AB94" s="9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</row>
    <row r="95" spans="1:164" ht="12.75">
      <c r="A95" s="28"/>
      <c r="B95" s="32"/>
      <c r="C95" s="32"/>
      <c r="D95" s="32"/>
      <c r="E95" s="32"/>
      <c r="F95" s="33"/>
      <c r="G95" s="33"/>
      <c r="H95" s="33"/>
      <c r="I95" s="28"/>
      <c r="J95" s="28"/>
      <c r="K95" s="28"/>
      <c r="L95" s="29"/>
      <c r="M95" s="29"/>
      <c r="N95" s="28"/>
      <c r="W95" s="18"/>
      <c r="X95" s="18"/>
      <c r="Y95" s="28"/>
      <c r="Z95" s="28"/>
      <c r="AA95" s="28"/>
      <c r="AB95" s="9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</row>
    <row r="96" spans="1:164" ht="12.75">
      <c r="A96" s="28"/>
      <c r="B96" s="32"/>
      <c r="C96" s="32"/>
      <c r="D96" s="32"/>
      <c r="E96" s="32"/>
      <c r="F96" s="33"/>
      <c r="G96" s="33"/>
      <c r="H96" s="33"/>
      <c r="I96" s="28"/>
      <c r="J96" s="28"/>
      <c r="K96" s="28"/>
      <c r="L96" s="29"/>
      <c r="M96" s="29"/>
      <c r="N96" s="28"/>
      <c r="W96" s="18"/>
      <c r="X96" s="18"/>
      <c r="Y96" s="28"/>
      <c r="Z96" s="28"/>
      <c r="AA96" s="28"/>
      <c r="AB96" s="9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</row>
    <row r="97" spans="1:164" ht="12.75">
      <c r="A97" s="28"/>
      <c r="B97" s="32"/>
      <c r="C97" s="32"/>
      <c r="D97" s="32"/>
      <c r="E97" s="32"/>
      <c r="F97" s="33"/>
      <c r="G97" s="33"/>
      <c r="H97" s="33"/>
      <c r="I97" s="28"/>
      <c r="J97" s="28"/>
      <c r="K97" s="28"/>
      <c r="L97" s="29"/>
      <c r="M97" s="29"/>
      <c r="N97" s="28"/>
      <c r="W97" s="18"/>
      <c r="X97" s="18"/>
      <c r="Y97" s="28"/>
      <c r="Z97" s="28"/>
      <c r="AA97" s="28"/>
      <c r="AB97" s="9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</row>
    <row r="98" spans="1:164" ht="12.75">
      <c r="A98" s="28"/>
      <c r="B98" s="32"/>
      <c r="C98" s="32"/>
      <c r="D98" s="32"/>
      <c r="E98" s="32"/>
      <c r="F98" s="33"/>
      <c r="G98" s="33"/>
      <c r="H98" s="33"/>
      <c r="I98" s="28"/>
      <c r="J98" s="28"/>
      <c r="K98" s="28"/>
      <c r="L98" s="29"/>
      <c r="M98" s="29"/>
      <c r="N98" s="28"/>
      <c r="W98" s="18"/>
      <c r="X98" s="18"/>
      <c r="Y98" s="28"/>
      <c r="Z98" s="28"/>
      <c r="AA98" s="28"/>
      <c r="AB98" s="9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</row>
    <row r="99" spans="1:164" ht="12.75">
      <c r="A99" s="28"/>
      <c r="B99" s="32"/>
      <c r="C99" s="32"/>
      <c r="D99" s="32"/>
      <c r="E99" s="32"/>
      <c r="F99" s="33"/>
      <c r="G99" s="33"/>
      <c r="H99" s="33"/>
      <c r="I99" s="28"/>
      <c r="J99" s="28"/>
      <c r="K99" s="28"/>
      <c r="L99" s="29"/>
      <c r="M99" s="29"/>
      <c r="N99" s="28"/>
      <c r="W99" s="18"/>
      <c r="X99" s="18"/>
      <c r="Y99" s="28"/>
      <c r="Z99" s="28"/>
      <c r="AA99" s="28"/>
      <c r="AB99" s="9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</row>
    <row r="100" spans="1:164" ht="12.75">
      <c r="A100" s="28"/>
      <c r="B100" s="32"/>
      <c r="C100" s="32"/>
      <c r="D100" s="32"/>
      <c r="E100" s="32"/>
      <c r="F100" s="33"/>
      <c r="G100" s="33"/>
      <c r="H100" s="33"/>
      <c r="I100" s="28"/>
      <c r="J100" s="28"/>
      <c r="K100" s="28"/>
      <c r="L100" s="29"/>
      <c r="M100" s="29"/>
      <c r="N100" s="28"/>
      <c r="W100" s="18"/>
      <c r="X100" s="18"/>
      <c r="Y100" s="28"/>
      <c r="Z100" s="28"/>
      <c r="AA100" s="28"/>
      <c r="AB100" s="9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</row>
    <row r="101" spans="1:164" ht="12.75">
      <c r="A101" s="28"/>
      <c r="B101" s="32"/>
      <c r="C101" s="32"/>
      <c r="D101" s="32"/>
      <c r="E101" s="32"/>
      <c r="F101" s="33"/>
      <c r="G101" s="33"/>
      <c r="H101" s="33"/>
      <c r="I101" s="28"/>
      <c r="J101" s="28"/>
      <c r="K101" s="28"/>
      <c r="L101" s="29"/>
      <c r="M101" s="29"/>
      <c r="N101" s="28"/>
      <c r="W101" s="18"/>
      <c r="X101" s="18"/>
      <c r="Y101" s="28"/>
      <c r="Z101" s="28"/>
      <c r="AA101" s="28"/>
      <c r="AB101" s="9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</row>
    <row r="102" spans="1:164" ht="12.75">
      <c r="A102" s="28"/>
      <c r="B102" s="32"/>
      <c r="C102" s="32"/>
      <c r="D102" s="32"/>
      <c r="E102" s="32"/>
      <c r="F102" s="33"/>
      <c r="G102" s="33"/>
      <c r="H102" s="33"/>
      <c r="I102" s="28"/>
      <c r="J102" s="28"/>
      <c r="K102" s="28"/>
      <c r="L102" s="29"/>
      <c r="M102" s="29"/>
      <c r="N102" s="28"/>
      <c r="W102" s="18"/>
      <c r="X102" s="18"/>
      <c r="Y102" s="28"/>
      <c r="Z102" s="28"/>
      <c r="AA102" s="28"/>
      <c r="AB102" s="9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</row>
    <row r="103" spans="1:164" ht="12.75">
      <c r="A103" s="28"/>
      <c r="B103" s="32"/>
      <c r="C103" s="32"/>
      <c r="D103" s="32"/>
      <c r="E103" s="32"/>
      <c r="F103" s="33"/>
      <c r="G103" s="33"/>
      <c r="H103" s="33"/>
      <c r="I103" s="28"/>
      <c r="J103" s="28"/>
      <c r="K103" s="28"/>
      <c r="L103" s="29"/>
      <c r="M103" s="29"/>
      <c r="N103" s="28"/>
      <c r="W103" s="18"/>
      <c r="X103" s="18"/>
      <c r="Y103" s="28"/>
      <c r="Z103" s="28"/>
      <c r="AA103" s="28"/>
      <c r="AB103" s="9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</row>
    <row r="104" spans="1:164" ht="12.75">
      <c r="A104" s="28"/>
      <c r="B104" s="32"/>
      <c r="C104" s="32"/>
      <c r="D104" s="32"/>
      <c r="E104" s="32"/>
      <c r="F104" s="33"/>
      <c r="G104" s="33"/>
      <c r="H104" s="33"/>
      <c r="I104" s="28"/>
      <c r="J104" s="28"/>
      <c r="K104" s="28"/>
      <c r="L104" s="29"/>
      <c r="M104" s="29"/>
      <c r="N104" s="28"/>
      <c r="W104" s="18"/>
      <c r="X104" s="18"/>
      <c r="Y104" s="28"/>
      <c r="Z104" s="28"/>
      <c r="AA104" s="28"/>
      <c r="AB104" s="9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</row>
    <row r="105" spans="1:164" ht="12.75">
      <c r="A105" s="28"/>
      <c r="B105" s="32"/>
      <c r="C105" s="32"/>
      <c r="D105" s="32"/>
      <c r="E105" s="32"/>
      <c r="F105" s="33"/>
      <c r="G105" s="33"/>
      <c r="H105" s="33"/>
      <c r="I105" s="28"/>
      <c r="J105" s="28"/>
      <c r="K105" s="28"/>
      <c r="L105" s="29"/>
      <c r="M105" s="29"/>
      <c r="N105" s="28"/>
      <c r="W105" s="18"/>
      <c r="X105" s="18"/>
      <c r="Y105" s="28"/>
      <c r="Z105" s="28"/>
      <c r="AA105" s="28"/>
      <c r="AB105" s="9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</row>
    <row r="106" spans="1:164" ht="12.75">
      <c r="A106" s="28"/>
      <c r="B106" s="32"/>
      <c r="C106" s="32"/>
      <c r="D106" s="32"/>
      <c r="E106" s="32"/>
      <c r="F106" s="33"/>
      <c r="G106" s="33"/>
      <c r="H106" s="33"/>
      <c r="I106" s="28"/>
      <c r="J106" s="28"/>
      <c r="K106" s="28"/>
      <c r="L106" s="29"/>
      <c r="M106" s="29"/>
      <c r="N106" s="28"/>
      <c r="W106" s="18"/>
      <c r="X106" s="18"/>
      <c r="Y106" s="28"/>
      <c r="Z106" s="28"/>
      <c r="AA106" s="28"/>
      <c r="AB106" s="9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</row>
    <row r="107" spans="1:164" ht="12.75">
      <c r="A107" s="28"/>
      <c r="B107" s="32"/>
      <c r="C107" s="32"/>
      <c r="D107" s="32"/>
      <c r="E107" s="32"/>
      <c r="F107" s="33"/>
      <c r="G107" s="33"/>
      <c r="H107" s="33"/>
      <c r="I107" s="28"/>
      <c r="J107" s="28"/>
      <c r="K107" s="28"/>
      <c r="L107" s="29"/>
      <c r="M107" s="29"/>
      <c r="N107" s="28"/>
      <c r="W107" s="18"/>
      <c r="X107" s="18"/>
      <c r="Y107" s="28"/>
      <c r="Z107" s="28"/>
      <c r="AA107" s="28"/>
      <c r="AB107" s="9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</row>
    <row r="108" spans="1:164" ht="12.75">
      <c r="A108" s="28"/>
      <c r="B108" s="32"/>
      <c r="C108" s="32"/>
      <c r="D108" s="32"/>
      <c r="E108" s="32"/>
      <c r="F108" s="33"/>
      <c r="G108" s="33"/>
      <c r="H108" s="33"/>
      <c r="I108" s="28"/>
      <c r="J108" s="28"/>
      <c r="K108" s="28"/>
      <c r="L108" s="29"/>
      <c r="M108" s="29"/>
      <c r="N108" s="28"/>
      <c r="W108" s="18"/>
      <c r="X108" s="18"/>
      <c r="Y108" s="28"/>
      <c r="Z108" s="28"/>
      <c r="AA108" s="28"/>
      <c r="AB108" s="9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</row>
    <row r="109" spans="1:164" ht="12.75">
      <c r="A109" s="28"/>
      <c r="B109" s="32"/>
      <c r="C109" s="32"/>
      <c r="D109" s="32"/>
      <c r="E109" s="32"/>
      <c r="F109" s="33"/>
      <c r="G109" s="33"/>
      <c r="H109" s="33"/>
      <c r="I109" s="28"/>
      <c r="J109" s="28"/>
      <c r="K109" s="28"/>
      <c r="L109" s="29"/>
      <c r="M109" s="29"/>
      <c r="N109" s="28"/>
      <c r="W109" s="18"/>
      <c r="X109" s="18"/>
      <c r="Y109" s="28"/>
      <c r="Z109" s="28"/>
      <c r="AA109" s="28"/>
      <c r="AB109" s="9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</row>
    <row r="110" spans="1:164" ht="12.75">
      <c r="A110" s="28"/>
      <c r="B110" s="32"/>
      <c r="C110" s="32"/>
      <c r="D110" s="32"/>
      <c r="E110" s="32"/>
      <c r="F110" s="33"/>
      <c r="G110" s="33"/>
      <c r="H110" s="33"/>
      <c r="I110" s="28"/>
      <c r="J110" s="28"/>
      <c r="K110" s="28"/>
      <c r="L110" s="29"/>
      <c r="M110" s="29"/>
      <c r="N110" s="28"/>
      <c r="W110" s="18"/>
      <c r="X110" s="18"/>
      <c r="Y110" s="28"/>
      <c r="Z110" s="28"/>
      <c r="AA110" s="28"/>
      <c r="AB110" s="9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</row>
    <row r="111" spans="1:164" ht="12.75">
      <c r="A111" s="28"/>
      <c r="B111" s="32"/>
      <c r="C111" s="32"/>
      <c r="D111" s="32"/>
      <c r="E111" s="32"/>
      <c r="F111" s="33"/>
      <c r="G111" s="33"/>
      <c r="H111" s="33"/>
      <c r="I111" s="28"/>
      <c r="J111" s="28"/>
      <c r="K111" s="28"/>
      <c r="L111" s="29"/>
      <c r="M111" s="29"/>
      <c r="N111" s="28"/>
      <c r="W111" s="18"/>
      <c r="X111" s="18"/>
      <c r="Y111" s="28"/>
      <c r="Z111" s="28"/>
      <c r="AA111" s="28"/>
      <c r="AB111" s="9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</row>
    <row r="112" spans="1:164" ht="12.75">
      <c r="A112" s="28"/>
      <c r="B112" s="32"/>
      <c r="C112" s="32"/>
      <c r="D112" s="32"/>
      <c r="E112" s="32"/>
      <c r="F112" s="33"/>
      <c r="G112" s="33"/>
      <c r="H112" s="33"/>
      <c r="I112" s="28"/>
      <c r="J112" s="28"/>
      <c r="K112" s="28"/>
      <c r="L112" s="29"/>
      <c r="M112" s="29"/>
      <c r="N112" s="28"/>
      <c r="W112" s="18"/>
      <c r="X112" s="18"/>
      <c r="Y112" s="28"/>
      <c r="Z112" s="28"/>
      <c r="AA112" s="28"/>
      <c r="AB112" s="9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</row>
    <row r="113" spans="1:164" ht="12.75">
      <c r="A113" s="28"/>
      <c r="B113" s="32"/>
      <c r="C113" s="32"/>
      <c r="D113" s="32"/>
      <c r="E113" s="32"/>
      <c r="F113" s="33"/>
      <c r="G113" s="33"/>
      <c r="H113" s="33"/>
      <c r="I113" s="28"/>
      <c r="J113" s="28"/>
      <c r="K113" s="28"/>
      <c r="L113" s="29"/>
      <c r="M113" s="29"/>
      <c r="N113" s="28"/>
      <c r="W113" s="18"/>
      <c r="X113" s="18"/>
      <c r="Y113" s="28"/>
      <c r="Z113" s="28"/>
      <c r="AA113" s="28"/>
      <c r="AB113" s="9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</row>
    <row r="114" spans="1:164" ht="12.75">
      <c r="A114" s="28"/>
      <c r="B114" s="32"/>
      <c r="C114" s="32"/>
      <c r="D114" s="32"/>
      <c r="E114" s="32"/>
      <c r="F114" s="33"/>
      <c r="G114" s="33"/>
      <c r="H114" s="33"/>
      <c r="I114" s="28"/>
      <c r="J114" s="28"/>
      <c r="K114" s="28"/>
      <c r="L114" s="29"/>
      <c r="M114" s="29"/>
      <c r="N114" s="28"/>
      <c r="W114" s="18"/>
      <c r="X114" s="18"/>
      <c r="Y114" s="28"/>
      <c r="Z114" s="28"/>
      <c r="AA114" s="28"/>
      <c r="AB114" s="9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</row>
    <row r="115" spans="1:164" ht="12.75">
      <c r="A115" s="28"/>
      <c r="B115" s="32"/>
      <c r="C115" s="32"/>
      <c r="D115" s="32"/>
      <c r="E115" s="32"/>
      <c r="F115" s="33"/>
      <c r="G115" s="33"/>
      <c r="H115" s="33"/>
      <c r="I115" s="28"/>
      <c r="J115" s="28"/>
      <c r="K115" s="28"/>
      <c r="L115" s="29"/>
      <c r="M115" s="29"/>
      <c r="N115" s="28"/>
      <c r="W115" s="18"/>
      <c r="X115" s="18"/>
      <c r="Y115" s="28"/>
      <c r="Z115" s="28"/>
      <c r="AA115" s="28"/>
      <c r="AB115" s="9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</row>
    <row r="116" spans="1:164" ht="12.75">
      <c r="A116" s="28"/>
      <c r="B116" s="32"/>
      <c r="C116" s="32"/>
      <c r="D116" s="32"/>
      <c r="E116" s="32"/>
      <c r="F116" s="33"/>
      <c r="G116" s="33"/>
      <c r="H116" s="33"/>
      <c r="I116" s="28"/>
      <c r="J116" s="28"/>
      <c r="K116" s="28"/>
      <c r="L116" s="29"/>
      <c r="M116" s="29"/>
      <c r="N116" s="28"/>
      <c r="W116" s="18"/>
      <c r="X116" s="18"/>
      <c r="Y116" s="28"/>
      <c r="Z116" s="28"/>
      <c r="AA116" s="28"/>
      <c r="AB116" s="9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</row>
    <row r="117" spans="1:164" ht="12.75">
      <c r="A117" s="28"/>
      <c r="B117" s="32"/>
      <c r="C117" s="32"/>
      <c r="D117" s="32"/>
      <c r="E117" s="32"/>
      <c r="F117" s="33"/>
      <c r="G117" s="33"/>
      <c r="H117" s="33"/>
      <c r="I117" s="28"/>
      <c r="J117" s="28"/>
      <c r="K117" s="28"/>
      <c r="L117" s="29"/>
      <c r="M117" s="29"/>
      <c r="N117" s="28"/>
      <c r="W117" s="18"/>
      <c r="X117" s="18"/>
      <c r="Y117" s="28"/>
      <c r="Z117" s="28"/>
      <c r="AA117" s="28"/>
      <c r="AB117" s="9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</row>
    <row r="118" spans="1:164" ht="12.75">
      <c r="A118" s="28"/>
      <c r="B118" s="32"/>
      <c r="C118" s="32"/>
      <c r="D118" s="32"/>
      <c r="E118" s="32"/>
      <c r="F118" s="33"/>
      <c r="G118" s="33"/>
      <c r="H118" s="33"/>
      <c r="I118" s="28"/>
      <c r="J118" s="28"/>
      <c r="K118" s="28"/>
      <c r="L118" s="29"/>
      <c r="M118" s="29"/>
      <c r="N118" s="28"/>
      <c r="W118" s="18"/>
      <c r="X118" s="18"/>
      <c r="Y118" s="28"/>
      <c r="Z118" s="28"/>
      <c r="AA118" s="28"/>
      <c r="AB118" s="9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</row>
    <row r="119" spans="1:164" ht="12.75">
      <c r="A119" s="28"/>
      <c r="B119" s="32"/>
      <c r="C119" s="32"/>
      <c r="D119" s="32"/>
      <c r="E119" s="32"/>
      <c r="F119" s="33"/>
      <c r="G119" s="33"/>
      <c r="H119" s="33"/>
      <c r="I119" s="28"/>
      <c r="J119" s="28"/>
      <c r="K119" s="28"/>
      <c r="L119" s="29"/>
      <c r="M119" s="29"/>
      <c r="N119" s="28"/>
      <c r="Y119" s="28"/>
      <c r="Z119" s="28"/>
      <c r="AA119" s="28"/>
      <c r="AB119" s="9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</row>
    <row r="120" spans="1:164" ht="12.75">
      <c r="A120" s="28"/>
      <c r="B120" s="32"/>
      <c r="C120" s="32"/>
      <c r="D120" s="32"/>
      <c r="E120" s="32"/>
      <c r="F120" s="33"/>
      <c r="G120" s="33"/>
      <c r="H120" s="33"/>
      <c r="I120" s="28"/>
      <c r="J120" s="28"/>
      <c r="K120" s="28"/>
      <c r="L120" s="29"/>
      <c r="M120" s="29"/>
      <c r="N120" s="28"/>
      <c r="Y120" s="28"/>
      <c r="Z120" s="28"/>
      <c r="AA120" s="28"/>
      <c r="AB120" s="9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</row>
    <row r="121" spans="1:164" ht="12.75">
      <c r="A121" s="28"/>
      <c r="B121" s="32"/>
      <c r="C121" s="32"/>
      <c r="D121" s="32"/>
      <c r="E121" s="32"/>
      <c r="F121" s="33"/>
      <c r="G121" s="33"/>
      <c r="H121" s="33"/>
      <c r="I121" s="28"/>
      <c r="J121" s="28"/>
      <c r="K121" s="28"/>
      <c r="L121" s="29"/>
      <c r="M121" s="29"/>
      <c r="N121" s="28"/>
      <c r="Y121" s="28"/>
      <c r="Z121" s="28"/>
      <c r="AA121" s="28"/>
      <c r="AB121" s="9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</row>
    <row r="122" spans="1:164" ht="12.75">
      <c r="A122" s="28"/>
      <c r="B122" s="32"/>
      <c r="C122" s="32"/>
      <c r="D122" s="32"/>
      <c r="E122" s="32"/>
      <c r="F122" s="33"/>
      <c r="G122" s="33"/>
      <c r="H122" s="33"/>
      <c r="I122" s="28"/>
      <c r="J122" s="28"/>
      <c r="K122" s="28"/>
      <c r="L122" s="29"/>
      <c r="M122" s="29"/>
      <c r="N122" s="28"/>
      <c r="Y122" s="28"/>
      <c r="Z122" s="28"/>
      <c r="AA122" s="28"/>
      <c r="AB122" s="9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</row>
    <row r="123" spans="1:164" ht="12.75">
      <c r="A123" s="28"/>
      <c r="B123" s="32"/>
      <c r="C123" s="32"/>
      <c r="D123" s="32"/>
      <c r="E123" s="32"/>
      <c r="F123" s="33"/>
      <c r="G123" s="33"/>
      <c r="H123" s="33"/>
      <c r="I123" s="28"/>
      <c r="J123" s="28"/>
      <c r="K123" s="28"/>
      <c r="L123" s="29"/>
      <c r="M123" s="29"/>
      <c r="N123" s="28"/>
      <c r="Y123" s="28"/>
      <c r="Z123" s="28"/>
      <c r="AA123" s="28"/>
      <c r="AB123" s="9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</row>
    <row r="124" spans="1:164" ht="12.75">
      <c r="A124" s="28"/>
      <c r="B124" s="32"/>
      <c r="C124" s="32"/>
      <c r="D124" s="32"/>
      <c r="E124" s="32"/>
      <c r="F124" s="33"/>
      <c r="G124" s="33"/>
      <c r="H124" s="33"/>
      <c r="I124" s="28"/>
      <c r="J124" s="28"/>
      <c r="K124" s="28"/>
      <c r="L124" s="29"/>
      <c r="M124" s="29"/>
      <c r="N124" s="28"/>
      <c r="Y124" s="28"/>
      <c r="Z124" s="28"/>
      <c r="AA124" s="28"/>
      <c r="AB124" s="9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</row>
    <row r="125" spans="1:164" ht="12.75">
      <c r="A125" s="28"/>
      <c r="B125" s="32"/>
      <c r="C125" s="32"/>
      <c r="D125" s="32"/>
      <c r="E125" s="32"/>
      <c r="F125" s="33"/>
      <c r="G125" s="33"/>
      <c r="H125" s="33"/>
      <c r="I125" s="28"/>
      <c r="J125" s="28"/>
      <c r="K125" s="28"/>
      <c r="L125" s="29"/>
      <c r="M125" s="29"/>
      <c r="N125" s="28"/>
      <c r="Y125" s="28"/>
      <c r="Z125" s="28"/>
      <c r="AA125" s="28"/>
      <c r="AB125" s="9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</row>
    <row r="126" spans="1:164" ht="12.75">
      <c r="A126" s="28"/>
      <c r="B126" s="32"/>
      <c r="C126" s="32"/>
      <c r="D126" s="32"/>
      <c r="E126" s="32"/>
      <c r="F126" s="33"/>
      <c r="G126" s="33"/>
      <c r="H126" s="33"/>
      <c r="I126" s="28"/>
      <c r="J126" s="28"/>
      <c r="K126" s="28"/>
      <c r="L126" s="29"/>
      <c r="M126" s="29"/>
      <c r="N126" s="28"/>
      <c r="Y126" s="28"/>
      <c r="Z126" s="28"/>
      <c r="AA126" s="28"/>
      <c r="AB126" s="9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</row>
    <row r="127" spans="1:164" ht="12.75">
      <c r="A127" s="28"/>
      <c r="B127" s="32"/>
      <c r="C127" s="32"/>
      <c r="D127" s="32"/>
      <c r="E127" s="32"/>
      <c r="F127" s="33"/>
      <c r="G127" s="33"/>
      <c r="H127" s="33"/>
      <c r="I127" s="28"/>
      <c r="J127" s="28"/>
      <c r="K127" s="28"/>
      <c r="L127" s="29"/>
      <c r="M127" s="29"/>
      <c r="N127" s="28"/>
      <c r="Y127" s="28"/>
      <c r="Z127" s="28"/>
      <c r="AA127" s="28"/>
      <c r="AB127" s="9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</row>
    <row r="128" spans="2:164" ht="12.75">
      <c r="B128" s="34"/>
      <c r="C128" s="34"/>
      <c r="D128" s="34"/>
      <c r="E128" s="34"/>
      <c r="F128" s="35"/>
      <c r="G128" s="35"/>
      <c r="H128" s="35"/>
      <c r="L128" s="31"/>
      <c r="M128" s="31"/>
      <c r="Y128" s="28"/>
      <c r="Z128" s="28"/>
      <c r="AA128" s="28"/>
      <c r="AB128" s="9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</row>
    <row r="129" spans="2:164" ht="12.75">
      <c r="B129" s="34"/>
      <c r="C129" s="34"/>
      <c r="D129" s="34"/>
      <c r="E129" s="34"/>
      <c r="F129" s="35"/>
      <c r="G129" s="35"/>
      <c r="H129" s="35"/>
      <c r="L129" s="31"/>
      <c r="M129" s="31"/>
      <c r="Y129" s="28"/>
      <c r="Z129" s="28"/>
      <c r="AA129" s="28"/>
      <c r="AB129" s="9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</row>
    <row r="130" spans="2:164" ht="12.75">
      <c r="B130" s="34"/>
      <c r="C130" s="34"/>
      <c r="D130" s="34"/>
      <c r="E130" s="34"/>
      <c r="F130" s="35"/>
      <c r="G130" s="35"/>
      <c r="H130" s="35"/>
      <c r="L130" s="31"/>
      <c r="M130" s="31"/>
      <c r="Y130" s="28"/>
      <c r="Z130" s="28"/>
      <c r="AA130" s="28"/>
      <c r="AB130" s="9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</row>
    <row r="131" spans="2:164" ht="12.75">
      <c r="B131" s="34"/>
      <c r="C131" s="34"/>
      <c r="D131" s="34"/>
      <c r="E131" s="34"/>
      <c r="F131" s="35"/>
      <c r="G131" s="35"/>
      <c r="H131" s="35"/>
      <c r="L131" s="31"/>
      <c r="M131" s="31"/>
      <c r="Y131" s="28"/>
      <c r="Z131" s="28"/>
      <c r="AA131" s="28"/>
      <c r="AB131" s="9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</row>
    <row r="132" spans="2:164" ht="12.75">
      <c r="B132" s="34"/>
      <c r="C132" s="34"/>
      <c r="D132" s="34"/>
      <c r="E132" s="34"/>
      <c r="F132" s="35"/>
      <c r="G132" s="35"/>
      <c r="H132" s="35"/>
      <c r="L132" s="31"/>
      <c r="M132" s="31"/>
      <c r="Y132" s="28"/>
      <c r="Z132" s="28"/>
      <c r="AA132" s="28"/>
      <c r="AB132" s="9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</row>
    <row r="133" spans="2:164" ht="12.75">
      <c r="B133" s="34"/>
      <c r="C133" s="34"/>
      <c r="D133" s="34"/>
      <c r="E133" s="34"/>
      <c r="F133" s="35"/>
      <c r="G133" s="35"/>
      <c r="H133" s="35"/>
      <c r="L133" s="31"/>
      <c r="M133" s="31"/>
      <c r="Y133" s="28"/>
      <c r="Z133" s="28"/>
      <c r="AA133" s="28"/>
      <c r="AB133" s="9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</row>
    <row r="134" spans="2:164" ht="12.75">
      <c r="B134" s="34"/>
      <c r="C134" s="34"/>
      <c r="D134" s="34"/>
      <c r="E134" s="34"/>
      <c r="F134" s="35"/>
      <c r="G134" s="35"/>
      <c r="H134" s="35"/>
      <c r="L134" s="31"/>
      <c r="M134" s="31"/>
      <c r="Y134" s="28"/>
      <c r="Z134" s="28"/>
      <c r="AA134" s="28"/>
      <c r="AB134" s="9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</row>
    <row r="135" spans="2:164" ht="12.75">
      <c r="B135" s="34"/>
      <c r="C135" s="34"/>
      <c r="D135" s="34"/>
      <c r="E135" s="34"/>
      <c r="F135" s="35"/>
      <c r="G135" s="35"/>
      <c r="H135" s="35"/>
      <c r="L135" s="31"/>
      <c r="M135" s="31"/>
      <c r="Y135" s="28"/>
      <c r="Z135" s="28"/>
      <c r="AA135" s="28"/>
      <c r="AB135" s="9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</row>
    <row r="136" spans="2:164" ht="12.75">
      <c r="B136" s="34"/>
      <c r="C136" s="34"/>
      <c r="D136" s="34"/>
      <c r="E136" s="34"/>
      <c r="F136" s="35"/>
      <c r="G136" s="35"/>
      <c r="H136" s="35"/>
      <c r="L136" s="31"/>
      <c r="M136" s="31"/>
      <c r="Y136" s="28"/>
      <c r="Z136" s="28"/>
      <c r="AA136" s="28"/>
      <c r="AB136" s="9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</row>
    <row r="137" spans="2:164" ht="12.75">
      <c r="B137" s="34"/>
      <c r="C137" s="34"/>
      <c r="D137" s="34"/>
      <c r="E137" s="34"/>
      <c r="F137" s="35"/>
      <c r="G137" s="35"/>
      <c r="H137" s="35"/>
      <c r="L137" s="31"/>
      <c r="M137" s="31"/>
      <c r="Y137" s="28"/>
      <c r="Z137" s="28"/>
      <c r="AA137" s="28"/>
      <c r="AB137" s="9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</row>
    <row r="138" spans="2:164" ht="12.75">
      <c r="B138" s="34"/>
      <c r="C138" s="34"/>
      <c r="D138" s="34"/>
      <c r="E138" s="34"/>
      <c r="F138" s="35"/>
      <c r="G138" s="35"/>
      <c r="H138" s="35"/>
      <c r="L138" s="31"/>
      <c r="M138" s="31"/>
      <c r="Y138" s="28"/>
      <c r="Z138" s="28"/>
      <c r="AA138" s="28"/>
      <c r="AB138" s="9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</row>
    <row r="139" spans="2:164" ht="12.75">
      <c r="B139" s="34"/>
      <c r="C139" s="34"/>
      <c r="D139" s="34"/>
      <c r="E139" s="34"/>
      <c r="F139" s="35"/>
      <c r="G139" s="35"/>
      <c r="H139" s="35"/>
      <c r="L139" s="31"/>
      <c r="M139" s="31"/>
      <c r="Y139" s="28"/>
      <c r="Z139" s="28"/>
      <c r="AA139" s="28"/>
      <c r="AB139" s="9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</row>
    <row r="140" spans="2:164" ht="12.75">
      <c r="B140" s="34"/>
      <c r="C140" s="34"/>
      <c r="D140" s="34"/>
      <c r="E140" s="34"/>
      <c r="F140" s="35"/>
      <c r="G140" s="35"/>
      <c r="H140" s="35"/>
      <c r="L140" s="31"/>
      <c r="M140" s="31"/>
      <c r="Y140" s="28"/>
      <c r="Z140" s="28"/>
      <c r="AA140" s="28"/>
      <c r="AB140" s="9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</row>
    <row r="141" spans="2:164" ht="12.75">
      <c r="B141" s="34"/>
      <c r="C141" s="34"/>
      <c r="D141" s="34"/>
      <c r="E141" s="34"/>
      <c r="F141" s="35"/>
      <c r="G141" s="35"/>
      <c r="H141" s="35"/>
      <c r="L141" s="31"/>
      <c r="M141" s="31"/>
      <c r="Y141" s="28"/>
      <c r="Z141" s="28"/>
      <c r="AA141" s="28"/>
      <c r="AB141" s="9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</row>
    <row r="142" spans="2:164" ht="12.75">
      <c r="B142" s="34"/>
      <c r="C142" s="34"/>
      <c r="D142" s="34"/>
      <c r="E142" s="34"/>
      <c r="F142" s="35"/>
      <c r="G142" s="35"/>
      <c r="H142" s="35"/>
      <c r="L142" s="31"/>
      <c r="M142" s="31"/>
      <c r="Y142" s="28"/>
      <c r="Z142" s="28"/>
      <c r="AA142" s="28"/>
      <c r="AB142" s="9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</row>
    <row r="143" spans="2:164" ht="12.75">
      <c r="B143" s="34"/>
      <c r="C143" s="34"/>
      <c r="D143" s="34"/>
      <c r="E143" s="34"/>
      <c r="L143" s="31"/>
      <c r="M143" s="31"/>
      <c r="Y143" s="28"/>
      <c r="Z143" s="28"/>
      <c r="AA143" s="28"/>
      <c r="AB143" s="9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</row>
    <row r="144" spans="2:164" ht="12.75">
      <c r="B144" s="34"/>
      <c r="C144" s="34"/>
      <c r="D144" s="34"/>
      <c r="E144" s="34"/>
      <c r="L144" s="31"/>
      <c r="M144" s="31"/>
      <c r="Y144" s="28"/>
      <c r="Z144" s="28"/>
      <c r="AA144" s="28"/>
      <c r="AB144" s="9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</row>
    <row r="145" spans="2:164" ht="12.75">
      <c r="B145" s="34"/>
      <c r="C145" s="34"/>
      <c r="D145" s="34"/>
      <c r="E145" s="34"/>
      <c r="L145" s="31"/>
      <c r="M145" s="31"/>
      <c r="Y145" s="28"/>
      <c r="Z145" s="28"/>
      <c r="AA145" s="28"/>
      <c r="AB145" s="9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</row>
    <row r="146" spans="2:164" ht="12.75">
      <c r="B146" s="34"/>
      <c r="C146" s="34"/>
      <c r="D146" s="34"/>
      <c r="E146" s="34"/>
      <c r="L146" s="31"/>
      <c r="M146" s="31"/>
      <c r="Y146" s="28"/>
      <c r="Z146" s="28"/>
      <c r="AA146" s="28"/>
      <c r="AB146" s="9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</row>
    <row r="147" spans="2:164" ht="12.75">
      <c r="B147" s="34"/>
      <c r="C147" s="34"/>
      <c r="D147" s="34"/>
      <c r="E147" s="34"/>
      <c r="L147" s="31"/>
      <c r="M147" s="31"/>
      <c r="Y147" s="28"/>
      <c r="Z147" s="28"/>
      <c r="AA147" s="28"/>
      <c r="AB147" s="9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</row>
    <row r="148" spans="2:164" ht="12.75">
      <c r="B148" s="34"/>
      <c r="C148" s="34"/>
      <c r="D148" s="34"/>
      <c r="E148" s="34"/>
      <c r="L148" s="31"/>
      <c r="M148" s="31"/>
      <c r="Y148" s="28"/>
      <c r="Z148" s="28"/>
      <c r="AA148" s="28"/>
      <c r="AB148" s="9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</row>
    <row r="149" spans="2:164" ht="12.75">
      <c r="B149" s="34"/>
      <c r="C149" s="34"/>
      <c r="D149" s="34"/>
      <c r="E149" s="34"/>
      <c r="L149" s="31"/>
      <c r="M149" s="31"/>
      <c r="Y149" s="28"/>
      <c r="Z149" s="28"/>
      <c r="AA149" s="28"/>
      <c r="AB149" s="9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</row>
    <row r="150" spans="2:164" ht="12.75">
      <c r="B150" s="34"/>
      <c r="C150" s="34"/>
      <c r="D150" s="34"/>
      <c r="E150" s="34"/>
      <c r="L150" s="31"/>
      <c r="M150" s="31"/>
      <c r="Y150" s="28"/>
      <c r="Z150" s="28"/>
      <c r="AA150" s="28"/>
      <c r="AB150" s="9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</row>
    <row r="151" spans="2:164" ht="12.75">
      <c r="B151" s="34"/>
      <c r="C151" s="34"/>
      <c r="D151" s="34"/>
      <c r="E151" s="34"/>
      <c r="L151" s="31"/>
      <c r="M151" s="31"/>
      <c r="Y151" s="28"/>
      <c r="Z151" s="28"/>
      <c r="AA151" s="28"/>
      <c r="AB151" s="9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</row>
    <row r="152" spans="2:164" ht="12.75">
      <c r="B152" s="34"/>
      <c r="C152" s="34"/>
      <c r="D152" s="34"/>
      <c r="E152" s="34"/>
      <c r="L152" s="31"/>
      <c r="M152" s="31"/>
      <c r="Y152" s="28"/>
      <c r="Z152" s="28"/>
      <c r="AA152" s="28"/>
      <c r="AB152" s="9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</row>
    <row r="153" spans="2:164" ht="12.75">
      <c r="B153" s="34"/>
      <c r="C153" s="34"/>
      <c r="D153" s="34"/>
      <c r="E153" s="34"/>
      <c r="L153" s="31"/>
      <c r="M153" s="31"/>
      <c r="Y153" s="28"/>
      <c r="Z153" s="28"/>
      <c r="AA153" s="28"/>
      <c r="AB153" s="9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</row>
    <row r="154" spans="2:164" ht="12.75">
      <c r="B154" s="34"/>
      <c r="C154" s="34"/>
      <c r="D154" s="34"/>
      <c r="E154" s="34"/>
      <c r="L154" s="31"/>
      <c r="M154" s="31"/>
      <c r="Y154" s="28"/>
      <c r="Z154" s="28"/>
      <c r="AA154" s="28"/>
      <c r="AB154" s="9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</row>
    <row r="155" spans="2:164" ht="12.75">
      <c r="B155" s="34"/>
      <c r="C155" s="34"/>
      <c r="D155" s="34"/>
      <c r="E155" s="34"/>
      <c r="L155" s="31"/>
      <c r="M155" s="31"/>
      <c r="Y155" s="28"/>
      <c r="Z155" s="28"/>
      <c r="AA155" s="28"/>
      <c r="AB155" s="9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</row>
    <row r="156" spans="2:164" ht="12.75">
      <c r="B156" s="34"/>
      <c r="C156" s="34"/>
      <c r="D156" s="34"/>
      <c r="E156" s="34"/>
      <c r="L156" s="31"/>
      <c r="M156" s="31"/>
      <c r="Y156" s="28"/>
      <c r="Z156" s="28"/>
      <c r="AA156" s="28"/>
      <c r="AB156" s="9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</row>
    <row r="157" spans="2:164" ht="12.75">
      <c r="B157" s="34"/>
      <c r="C157" s="34"/>
      <c r="D157" s="34"/>
      <c r="E157" s="34"/>
      <c r="L157" s="31"/>
      <c r="M157" s="31"/>
      <c r="Y157" s="28"/>
      <c r="Z157" s="28"/>
      <c r="AA157" s="28"/>
      <c r="AB157" s="9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</row>
    <row r="158" spans="2:164" ht="12.75">
      <c r="B158" s="34"/>
      <c r="C158" s="34"/>
      <c r="D158" s="34"/>
      <c r="E158" s="34"/>
      <c r="L158" s="31"/>
      <c r="M158" s="31"/>
      <c r="Y158" s="28"/>
      <c r="Z158" s="28"/>
      <c r="AA158" s="28"/>
      <c r="AB158" s="9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</row>
    <row r="159" spans="2:164" ht="12.75">
      <c r="B159" s="34"/>
      <c r="C159" s="34"/>
      <c r="D159" s="34"/>
      <c r="E159" s="34"/>
      <c r="L159" s="31"/>
      <c r="M159" s="31"/>
      <c r="Y159" s="28"/>
      <c r="Z159" s="28"/>
      <c r="AA159" s="28"/>
      <c r="AB159" s="9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</row>
    <row r="160" spans="2:164" ht="12.75">
      <c r="B160" s="34"/>
      <c r="C160" s="34"/>
      <c r="D160" s="34"/>
      <c r="E160" s="34"/>
      <c r="L160" s="31"/>
      <c r="M160" s="31"/>
      <c r="Y160" s="28"/>
      <c r="Z160" s="28"/>
      <c r="AA160" s="28"/>
      <c r="AB160" s="9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</row>
    <row r="161" spans="2:164" ht="12.75">
      <c r="B161" s="34"/>
      <c r="C161" s="34"/>
      <c r="D161" s="34"/>
      <c r="E161" s="34"/>
      <c r="L161" s="31"/>
      <c r="M161" s="31"/>
      <c r="Y161" s="28"/>
      <c r="Z161" s="28"/>
      <c r="AA161" s="28"/>
      <c r="AB161" s="9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</row>
    <row r="162" spans="2:164" ht="12.75">
      <c r="B162" s="34"/>
      <c r="C162" s="34"/>
      <c r="D162" s="34"/>
      <c r="E162" s="34"/>
      <c r="L162" s="31"/>
      <c r="M162" s="31"/>
      <c r="Y162" s="28"/>
      <c r="Z162" s="28"/>
      <c r="AA162" s="28"/>
      <c r="AB162" s="9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</row>
    <row r="163" spans="2:164" ht="12.75">
      <c r="B163" s="34"/>
      <c r="C163" s="34"/>
      <c r="D163" s="34"/>
      <c r="E163" s="34"/>
      <c r="L163" s="31"/>
      <c r="M163" s="31"/>
      <c r="Y163" s="28"/>
      <c r="Z163" s="28"/>
      <c r="AA163" s="28"/>
      <c r="AB163" s="9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</row>
    <row r="164" spans="2:164" ht="12.75">
      <c r="B164" s="34"/>
      <c r="C164" s="34"/>
      <c r="D164" s="34"/>
      <c r="E164" s="34"/>
      <c r="L164" s="31"/>
      <c r="M164" s="31"/>
      <c r="Y164" s="28"/>
      <c r="Z164" s="28"/>
      <c r="AA164" s="28"/>
      <c r="AB164" s="9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</row>
    <row r="165" spans="2:164" ht="12.75">
      <c r="B165" s="34"/>
      <c r="C165" s="34"/>
      <c r="D165" s="34"/>
      <c r="E165" s="34"/>
      <c r="L165" s="31"/>
      <c r="M165" s="31"/>
      <c r="Y165" s="28"/>
      <c r="Z165" s="28"/>
      <c r="AA165" s="28"/>
      <c r="AB165" s="9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</row>
    <row r="166" spans="2:164" ht="12.75">
      <c r="B166" s="34"/>
      <c r="C166" s="34"/>
      <c r="D166" s="34"/>
      <c r="E166" s="34"/>
      <c r="L166" s="31"/>
      <c r="M166" s="31"/>
      <c r="Y166" s="28"/>
      <c r="Z166" s="28"/>
      <c r="AA166" s="28"/>
      <c r="AB166" s="9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</row>
    <row r="167" spans="2:164" ht="12.75">
      <c r="B167" s="34"/>
      <c r="C167" s="34"/>
      <c r="D167" s="34"/>
      <c r="E167" s="34"/>
      <c r="L167" s="31"/>
      <c r="M167" s="31"/>
      <c r="Y167" s="28"/>
      <c r="Z167" s="28"/>
      <c r="AA167" s="28"/>
      <c r="AB167" s="9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</row>
    <row r="168" spans="2:164" ht="12.75">
      <c r="B168" s="34"/>
      <c r="C168" s="34"/>
      <c r="D168" s="34"/>
      <c r="E168" s="34"/>
      <c r="L168" s="31"/>
      <c r="M168" s="31"/>
      <c r="Y168" s="28"/>
      <c r="Z168" s="28"/>
      <c r="AA168" s="28"/>
      <c r="AB168" s="9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</row>
    <row r="169" spans="2:164" ht="12.75">
      <c r="B169" s="34"/>
      <c r="C169" s="34"/>
      <c r="D169" s="34"/>
      <c r="E169" s="34"/>
      <c r="L169" s="31"/>
      <c r="M169" s="31"/>
      <c r="Y169" s="28"/>
      <c r="Z169" s="28"/>
      <c r="AA169" s="28"/>
      <c r="AB169" s="9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</row>
    <row r="170" spans="2:164" ht="12.75">
      <c r="B170" s="34"/>
      <c r="C170" s="34"/>
      <c r="D170" s="34"/>
      <c r="E170" s="34"/>
      <c r="L170" s="31"/>
      <c r="M170" s="31"/>
      <c r="Y170" s="28"/>
      <c r="Z170" s="28"/>
      <c r="AA170" s="28"/>
      <c r="AB170" s="9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</row>
    <row r="171" spans="2:164" ht="12.75">
      <c r="B171" s="34"/>
      <c r="C171" s="34"/>
      <c r="D171" s="34"/>
      <c r="E171" s="34"/>
      <c r="L171" s="31"/>
      <c r="M171" s="31"/>
      <c r="Y171" s="28"/>
      <c r="Z171" s="28"/>
      <c r="AA171" s="28"/>
      <c r="AB171" s="9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</row>
    <row r="172" spans="2:164" ht="12.75">
      <c r="B172" s="34"/>
      <c r="C172" s="34"/>
      <c r="D172" s="34"/>
      <c r="E172" s="34"/>
      <c r="L172" s="31"/>
      <c r="M172" s="31"/>
      <c r="Y172" s="28"/>
      <c r="Z172" s="28"/>
      <c r="AA172" s="28"/>
      <c r="AB172" s="9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</row>
    <row r="173" spans="2:164" ht="12.75">
      <c r="B173" s="34"/>
      <c r="C173" s="34"/>
      <c r="D173" s="34"/>
      <c r="E173" s="34"/>
      <c r="L173" s="31"/>
      <c r="M173" s="31"/>
      <c r="Y173" s="28"/>
      <c r="Z173" s="28"/>
      <c r="AA173" s="28"/>
      <c r="AB173" s="9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</row>
    <row r="174" spans="2:164" ht="12.75">
      <c r="B174" s="34"/>
      <c r="C174" s="34"/>
      <c r="D174" s="34"/>
      <c r="E174" s="34"/>
      <c r="L174" s="31"/>
      <c r="M174" s="31"/>
      <c r="Y174" s="28"/>
      <c r="Z174" s="28"/>
      <c r="AA174" s="28"/>
      <c r="AB174" s="9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</row>
    <row r="175" spans="2:164" ht="12.75">
      <c r="B175" s="34"/>
      <c r="C175" s="34"/>
      <c r="D175" s="34"/>
      <c r="E175" s="34"/>
      <c r="L175" s="31"/>
      <c r="M175" s="31"/>
      <c r="Y175" s="28"/>
      <c r="Z175" s="28"/>
      <c r="AA175" s="28"/>
      <c r="AB175" s="9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</row>
    <row r="176" spans="2:164" ht="12.75">
      <c r="B176" s="34"/>
      <c r="C176" s="34"/>
      <c r="D176" s="34"/>
      <c r="E176" s="34"/>
      <c r="L176" s="31"/>
      <c r="M176" s="31"/>
      <c r="Y176" s="28"/>
      <c r="Z176" s="28"/>
      <c r="AA176" s="28"/>
      <c r="AB176" s="9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</row>
    <row r="177" spans="2:164" ht="12.75">
      <c r="B177" s="34"/>
      <c r="C177" s="34"/>
      <c r="D177" s="34"/>
      <c r="E177" s="34"/>
      <c r="L177" s="31"/>
      <c r="M177" s="31"/>
      <c r="Y177" s="28"/>
      <c r="Z177" s="28"/>
      <c r="AA177" s="28"/>
      <c r="AB177" s="9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</row>
    <row r="178" spans="2:164" ht="12.75">
      <c r="B178" s="34"/>
      <c r="C178" s="34"/>
      <c r="D178" s="34"/>
      <c r="E178" s="34"/>
      <c r="Y178" s="28"/>
      <c r="Z178" s="28"/>
      <c r="AA178" s="28"/>
      <c r="AB178" s="9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</row>
    <row r="179" spans="2:164" ht="12.75">
      <c r="B179" s="34"/>
      <c r="C179" s="34"/>
      <c r="D179" s="34"/>
      <c r="E179" s="34"/>
      <c r="Y179" s="28"/>
      <c r="Z179" s="28"/>
      <c r="AA179" s="28"/>
      <c r="AB179" s="9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</row>
    <row r="180" spans="2:164" ht="12.75">
      <c r="B180" s="34"/>
      <c r="C180" s="34"/>
      <c r="D180" s="34"/>
      <c r="E180" s="34"/>
      <c r="Y180" s="28"/>
      <c r="Z180" s="28"/>
      <c r="AA180" s="28"/>
      <c r="AB180" s="9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</row>
    <row r="181" spans="2:164" ht="12.75">
      <c r="B181" s="34"/>
      <c r="C181" s="34"/>
      <c r="D181" s="34"/>
      <c r="E181" s="34"/>
      <c r="Y181" s="28"/>
      <c r="Z181" s="28"/>
      <c r="AA181" s="28"/>
      <c r="AB181" s="9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</row>
    <row r="182" spans="2:164" ht="12.75">
      <c r="B182" s="34"/>
      <c r="C182" s="34"/>
      <c r="D182" s="34"/>
      <c r="E182" s="34"/>
      <c r="Y182" s="28"/>
      <c r="Z182" s="28"/>
      <c r="AA182" s="28"/>
      <c r="AB182" s="9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</row>
    <row r="183" spans="2:164" ht="12.75">
      <c r="B183" s="34"/>
      <c r="C183" s="34"/>
      <c r="D183" s="34"/>
      <c r="E183" s="34"/>
      <c r="Y183" s="28"/>
      <c r="Z183" s="28"/>
      <c r="AA183" s="28"/>
      <c r="AB183" s="9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</row>
    <row r="184" spans="2:164" ht="12.75">
      <c r="B184" s="34"/>
      <c r="C184" s="34"/>
      <c r="D184" s="34"/>
      <c r="E184" s="34"/>
      <c r="Y184" s="28"/>
      <c r="Z184" s="28"/>
      <c r="AA184" s="28"/>
      <c r="AB184" s="9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</row>
    <row r="185" spans="2:164" ht="12.75">
      <c r="B185" s="34"/>
      <c r="C185" s="34"/>
      <c r="D185" s="34"/>
      <c r="E185" s="34"/>
      <c r="Y185" s="28"/>
      <c r="Z185" s="28"/>
      <c r="AA185" s="28"/>
      <c r="AB185" s="9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</row>
    <row r="186" spans="2:164" ht="12.75">
      <c r="B186" s="34"/>
      <c r="C186" s="34"/>
      <c r="D186" s="34"/>
      <c r="E186" s="34"/>
      <c r="Y186" s="28"/>
      <c r="Z186" s="28"/>
      <c r="AA186" s="28"/>
      <c r="AB186" s="9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</row>
    <row r="187" spans="2:164" ht="12.75">
      <c r="B187" s="34"/>
      <c r="C187" s="34"/>
      <c r="D187" s="34"/>
      <c r="E187" s="34"/>
      <c r="Y187" s="28"/>
      <c r="Z187" s="28"/>
      <c r="AA187" s="28"/>
      <c r="AB187" s="9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</row>
    <row r="188" spans="2:164" ht="12.75">
      <c r="B188" s="34"/>
      <c r="C188" s="34"/>
      <c r="D188" s="34"/>
      <c r="E188" s="34"/>
      <c r="Y188" s="28"/>
      <c r="Z188" s="28"/>
      <c r="AA188" s="28"/>
      <c r="AB188" s="9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</row>
    <row r="189" spans="2:164" ht="12.75">
      <c r="B189" s="34"/>
      <c r="C189" s="34"/>
      <c r="D189" s="34"/>
      <c r="E189" s="34"/>
      <c r="Y189" s="28"/>
      <c r="Z189" s="28"/>
      <c r="AA189" s="28"/>
      <c r="AB189" s="9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</row>
    <row r="190" spans="2:164" ht="12.75">
      <c r="B190" s="34"/>
      <c r="C190" s="34"/>
      <c r="D190" s="34"/>
      <c r="E190" s="34"/>
      <c r="Y190" s="28"/>
      <c r="Z190" s="28"/>
      <c r="AA190" s="28"/>
      <c r="AB190" s="9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</row>
    <row r="191" spans="2:164" ht="12.75">
      <c r="B191" s="34"/>
      <c r="C191" s="34"/>
      <c r="D191" s="34"/>
      <c r="E191" s="34"/>
      <c r="Y191" s="28"/>
      <c r="Z191" s="28"/>
      <c r="AA191" s="28"/>
      <c r="AB191" s="9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</row>
    <row r="192" spans="2:164" ht="12.75">
      <c r="B192" s="34"/>
      <c r="C192" s="34"/>
      <c r="D192" s="34"/>
      <c r="E192" s="34"/>
      <c r="Y192" s="28"/>
      <c r="Z192" s="28"/>
      <c r="AA192" s="28"/>
      <c r="AB192" s="9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</row>
    <row r="193" spans="2:164" ht="12.75">
      <c r="B193" s="34"/>
      <c r="C193" s="34"/>
      <c r="D193" s="34"/>
      <c r="E193" s="34"/>
      <c r="Y193" s="28"/>
      <c r="Z193" s="28"/>
      <c r="AA193" s="28"/>
      <c r="AB193" s="9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</row>
    <row r="194" spans="2:164" ht="12.75">
      <c r="B194" s="34"/>
      <c r="C194" s="34"/>
      <c r="D194" s="34"/>
      <c r="E194" s="34"/>
      <c r="Y194" s="28"/>
      <c r="Z194" s="28"/>
      <c r="AA194" s="28"/>
      <c r="AB194" s="9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</row>
    <row r="195" spans="2:164" ht="12.75">
      <c r="B195" s="34"/>
      <c r="C195" s="34"/>
      <c r="D195" s="34"/>
      <c r="E195" s="34"/>
      <c r="Y195" s="28"/>
      <c r="Z195" s="28"/>
      <c r="AA195" s="28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</row>
    <row r="196" spans="2:164" ht="12.75">
      <c r="B196" s="34"/>
      <c r="C196" s="34"/>
      <c r="D196" s="34"/>
      <c r="E196" s="34"/>
      <c r="Y196" s="28"/>
      <c r="Z196" s="28"/>
      <c r="AA196" s="28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</row>
    <row r="197" spans="2:27" ht="12.75">
      <c r="B197" s="34"/>
      <c r="C197" s="34"/>
      <c r="D197" s="34"/>
      <c r="E197" s="34"/>
      <c r="Y197" s="28"/>
      <c r="Z197" s="28"/>
      <c r="AA197" s="28"/>
    </row>
    <row r="198" spans="2:27" ht="12.75">
      <c r="B198" s="34"/>
      <c r="C198" s="34"/>
      <c r="D198" s="34"/>
      <c r="E198" s="34"/>
      <c r="Y198" s="28"/>
      <c r="Z198" s="28"/>
      <c r="AA198" s="28"/>
    </row>
    <row r="199" spans="2:27" ht="12.75">
      <c r="B199" s="34"/>
      <c r="C199" s="34"/>
      <c r="D199" s="34"/>
      <c r="E199" s="34"/>
      <c r="Y199" s="28"/>
      <c r="Z199" s="28"/>
      <c r="AA199" s="28"/>
    </row>
    <row r="200" spans="2:27" ht="12.75">
      <c r="B200" s="34"/>
      <c r="C200" s="34"/>
      <c r="D200" s="34"/>
      <c r="E200" s="34"/>
      <c r="Y200" s="28"/>
      <c r="Z200" s="28"/>
      <c r="AA200" s="28"/>
    </row>
    <row r="201" spans="2:27" ht="12.75">
      <c r="B201" s="34"/>
      <c r="C201" s="34"/>
      <c r="D201" s="34"/>
      <c r="E201" s="34"/>
      <c r="Y201" s="28"/>
      <c r="Z201" s="28"/>
      <c r="AA201" s="28"/>
    </row>
    <row r="202" spans="2:27" ht="12.75">
      <c r="B202" s="34"/>
      <c r="C202" s="34"/>
      <c r="D202" s="34"/>
      <c r="E202" s="34"/>
      <c r="Y202" s="28"/>
      <c r="Z202" s="28"/>
      <c r="AA202" s="28"/>
    </row>
    <row r="203" spans="2:25" ht="12.75">
      <c r="B203" s="34"/>
      <c r="C203" s="34"/>
      <c r="D203" s="34"/>
      <c r="E203" s="34"/>
      <c r="Y203" s="28"/>
    </row>
    <row r="204" spans="2:5" ht="12.75">
      <c r="B204" s="34"/>
      <c r="C204" s="34"/>
      <c r="D204" s="34"/>
      <c r="E204" s="34"/>
    </row>
    <row r="205" spans="2:5" ht="12.75">
      <c r="B205" s="34"/>
      <c r="C205" s="34"/>
      <c r="D205" s="34"/>
      <c r="E205" s="34"/>
    </row>
    <row r="206" spans="2:5" ht="12.75">
      <c r="B206" s="34"/>
      <c r="C206" s="34"/>
      <c r="D206" s="34"/>
      <c r="E206" s="34"/>
    </row>
    <row r="207" spans="2:5" ht="12.75">
      <c r="B207" s="34"/>
      <c r="C207" s="34"/>
      <c r="D207" s="34"/>
      <c r="E207" s="34"/>
    </row>
    <row r="208" spans="2:5" ht="12.75">
      <c r="B208" s="34"/>
      <c r="C208" s="34"/>
      <c r="D208" s="34"/>
      <c r="E208" s="34"/>
    </row>
    <row r="209" spans="2:5" ht="12.75">
      <c r="B209" s="34"/>
      <c r="C209" s="34"/>
      <c r="D209" s="34"/>
      <c r="E209" s="34"/>
    </row>
    <row r="210" spans="2:5" ht="12.75">
      <c r="B210" s="34"/>
      <c r="C210" s="34"/>
      <c r="D210" s="34"/>
      <c r="E210" s="34"/>
    </row>
    <row r="211" spans="2:5" ht="12.75">
      <c r="B211" s="34"/>
      <c r="C211" s="34"/>
      <c r="D211" s="34"/>
      <c r="E211" s="34"/>
    </row>
    <row r="212" spans="2:5" ht="12.75">
      <c r="B212" s="34"/>
      <c r="C212" s="34"/>
      <c r="D212" s="34"/>
      <c r="E212" s="34"/>
    </row>
    <row r="213" spans="2:5" ht="12.75">
      <c r="B213" s="34"/>
      <c r="C213" s="34"/>
      <c r="D213" s="34"/>
      <c r="E213" s="34"/>
    </row>
    <row r="214" spans="2:5" ht="12.75">
      <c r="B214" s="34"/>
      <c r="C214" s="34"/>
      <c r="D214" s="34"/>
      <c r="E214" s="34"/>
    </row>
    <row r="215" spans="2:5" ht="12.75">
      <c r="B215" s="34"/>
      <c r="C215" s="34"/>
      <c r="D215" s="34"/>
      <c r="E215" s="34"/>
    </row>
  </sheetData>
  <sheetProtection/>
  <mergeCells count="26">
    <mergeCell ref="Q12:Q13"/>
    <mergeCell ref="G12:G13"/>
    <mergeCell ref="A12:A14"/>
    <mergeCell ref="B12:B14"/>
    <mergeCell ref="C12:C14"/>
    <mergeCell ref="D12:D14"/>
    <mergeCell ref="F10:H11"/>
    <mergeCell ref="E12:E14"/>
    <mergeCell ref="H12:H13"/>
    <mergeCell ref="Y12:Y14"/>
    <mergeCell ref="L10:N11"/>
    <mergeCell ref="J12:J13"/>
    <mergeCell ref="K12:K13"/>
    <mergeCell ref="M12:M13"/>
    <mergeCell ref="N12:N13"/>
    <mergeCell ref="P12:P13"/>
    <mergeCell ref="AA12:AA14"/>
    <mergeCell ref="B6:T6"/>
    <mergeCell ref="Z1:AA1"/>
    <mergeCell ref="B7:Y7"/>
    <mergeCell ref="A8:AA8"/>
    <mergeCell ref="X12:X14"/>
    <mergeCell ref="Y2:AB2"/>
    <mergeCell ref="Y3:AB3"/>
    <mergeCell ref="Y4:AB4"/>
    <mergeCell ref="Z12:Z14"/>
  </mergeCells>
  <printOptions horizontalCentered="1"/>
  <pageMargins left="0" right="0" top="0" bottom="0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WiZaRd</cp:lastModifiedBy>
  <cp:lastPrinted>2013-11-05T06:58:53Z</cp:lastPrinted>
  <dcterms:created xsi:type="dcterms:W3CDTF">2008-05-05T03:12:53Z</dcterms:created>
  <dcterms:modified xsi:type="dcterms:W3CDTF">2014-03-31T03:08:00Z</dcterms:modified>
  <cp:category/>
  <cp:version/>
  <cp:contentType/>
  <cp:contentStatus/>
</cp:coreProperties>
</file>